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FPA" sheetId="1" r:id="rId1"/>
    <sheet name="PIT" sheetId="2" r:id="rId2"/>
    <sheet name="RIT" sheetId="3" r:id="rId3"/>
  </sheets>
  <definedNames>
    <definedName name="_xlfn.SUMIFS" hidden="1">#NAME?</definedName>
    <definedName name="_xlnm.Print_Area" localSheetId="0">'FPA'!$B$1:$AG$81</definedName>
    <definedName name="_xlnm.Print_Area" localSheetId="1">'PIT'!$B$1:$AG$57,'PIT'!$B$59:$AG$109</definedName>
    <definedName name="_xlnm.Print_Area" localSheetId="2">'RIT'!$B$1:$AG$49,'RIT'!$B$51:$AG$102</definedName>
    <definedName name="imprimir" localSheetId="0">'FPA'!$C$4:$AF$84</definedName>
    <definedName name="imprimir" localSheetId="1">'PIT'!$C$4:$AF$90</definedName>
    <definedName name="imprimir" localSheetId="2">'RIT'!$C$4:$AF$85</definedName>
  </definedNames>
  <calcPr fullCalcOnLoad="1"/>
</workbook>
</file>

<file path=xl/comments1.xml><?xml version="1.0" encoding="utf-8"?>
<comments xmlns="http://schemas.openxmlformats.org/spreadsheetml/2006/main">
  <authors>
    <author>IFSP</author>
  </authors>
  <commentList>
    <comment ref="C55" authorId="0">
      <text>
        <r>
          <rPr>
            <sz val="10"/>
            <rFont val="Segoe UI"/>
            <family val="2"/>
          </rPr>
          <t>Ver orientações ao lado da planilha.</t>
        </r>
      </text>
    </comment>
    <comment ref="N11" authorId="0">
      <text>
        <r>
          <rPr>
            <sz val="10"/>
            <rFont val="Segoe UI"/>
            <family val="2"/>
          </rPr>
          <t>Preferencialmente, utilize o e-mail institucional.</t>
        </r>
      </text>
    </comment>
    <comment ref="C15" authorId="0">
      <text>
        <r>
          <rPr>
            <sz val="10"/>
            <rFont val="Segoe UI"/>
            <family val="2"/>
          </rPr>
          <t>Disponibilidade de horário para atribuição de componentes curriculares distribuída proporcionalmente nos respectivos turnos em que as disciplinas que o docente pretende ministrar serão ofertadas. 
O número de células a serem marcadas é igual ao número de horas (12h ou 24h, dependendo do regime de trabalho) convertidas para aulas no câmpus.</t>
        </r>
      </text>
    </comment>
  </commentList>
</comments>
</file>

<file path=xl/comments3.xml><?xml version="1.0" encoding="utf-8"?>
<comments xmlns="http://schemas.openxmlformats.org/spreadsheetml/2006/main">
  <authors>
    <author>IFSP</author>
  </authors>
  <commentList>
    <comment ref="AE18" authorId="0">
      <text>
        <r>
          <rPr>
            <sz val="9"/>
            <rFont val="Segoe UI"/>
            <family val="2"/>
          </rPr>
          <t>Pelo fato de o RIT ser anual, e as atividades descritas nos PITs serem semestrais, faz-se necessário indicar o semestre em que o componente curricular foi ministrado. Assim, ele pode ter sido oferecido em apenas 1 semestre ou nos dois, além de existir a possibilidade de componentes curriculares anuais, nos quais não cabe a indicação por semestre.</t>
        </r>
      </text>
    </comment>
    <comment ref="C66" authorId="0">
      <text>
        <r>
          <rPr>
            <sz val="10"/>
            <rFont val="Segoe UI"/>
            <family val="2"/>
          </rPr>
          <t>Se estiver digitando um texto direto na planilha, você pode adicionar um parágrafo clicando em
Alt + Enter.
Se preferir, pode digitar o texto em outro software (word ou bloco de notas, por exemplo), copiar e colar na barra de fórmulas. Alguns textos não podem ser colados diretamente na célula.</t>
        </r>
      </text>
    </comment>
  </commentList>
</comments>
</file>

<file path=xl/sharedStrings.xml><?xml version="1.0" encoding="utf-8"?>
<sst xmlns="http://schemas.openxmlformats.org/spreadsheetml/2006/main" count="253" uniqueCount="137">
  <si>
    <t>terça</t>
  </si>
  <si>
    <t>Regime de trabalho:</t>
  </si>
  <si>
    <t>quarta</t>
  </si>
  <si>
    <t>sábado</t>
  </si>
  <si>
    <t>Prontuário:</t>
  </si>
  <si>
    <t>sexta</t>
  </si>
  <si>
    <t>quinta</t>
  </si>
  <si>
    <t>Telefone:</t>
  </si>
  <si>
    <t>e-mail:</t>
  </si>
  <si>
    <t>segunda</t>
  </si>
  <si>
    <t>Área:</t>
  </si>
  <si>
    <t xml:space="preserve">Aula </t>
  </si>
  <si>
    <t xml:space="preserve">Turno </t>
  </si>
  <si>
    <t>Matutino</t>
  </si>
  <si>
    <t xml:space="preserve">Noturno </t>
  </si>
  <si>
    <t>Instituto Federal de Educação, Ciência e Tecnologia de São Paulo - IFSP</t>
  </si>
  <si>
    <t xml:space="preserve">Docente: </t>
  </si>
  <si>
    <t>Conhecido como:</t>
  </si>
  <si>
    <t>Campus:</t>
  </si>
  <si>
    <t>Ano/Semestre:</t>
  </si>
  <si>
    <t>Disponibilidade de horário para atribuição de componentes curriculares</t>
  </si>
  <si>
    <t>ANEXO II</t>
  </si>
  <si>
    <t>ANEXO I</t>
  </si>
  <si>
    <t>Resultado:</t>
  </si>
  <si>
    <t>ANEXO III</t>
  </si>
  <si>
    <t>Horário Consolidado
(preencher com a sigla da componente curricular)</t>
  </si>
  <si>
    <t xml:space="preserve">Identificação do Docente </t>
  </si>
  <si>
    <t xml:space="preserve">Atividades de Ensino </t>
  </si>
  <si>
    <t>Regência de Aulas</t>
  </si>
  <si>
    <t>Presidente da CAAD</t>
  </si>
  <si>
    <t>Homologado</t>
  </si>
  <si>
    <t xml:space="preserve"> 20 horas</t>
  </si>
  <si>
    <t xml:space="preserve"> RDE </t>
  </si>
  <si>
    <t xml:space="preserve"> Substituto</t>
  </si>
  <si>
    <t xml:space="preserve"> Temporário</t>
  </si>
  <si>
    <t>X</t>
  </si>
  <si>
    <t>Regime</t>
  </si>
  <si>
    <t>Quadro auxiliar (não sai na área de impressão)</t>
  </si>
  <si>
    <t>Duração da aula</t>
  </si>
  <si>
    <t>Dedicação à aulas</t>
  </si>
  <si>
    <t>Disponibilidade</t>
  </si>
  <si>
    <t>Atividades de Ensino</t>
  </si>
  <si>
    <t>Os dados sobre o campus, o semestre e a identificação do docente devem ser inseridos na planilha FPA e só podem ser alterados lá.</t>
  </si>
  <si>
    <t>Complementação de Atividades</t>
  </si>
  <si>
    <t>Regência de Aulas (em horas)</t>
  </si>
  <si>
    <t>Atividades de Apoio ao Ensino</t>
  </si>
  <si>
    <t>Aula</t>
  </si>
  <si>
    <t>Deseja substituir a numeração pelo horário?</t>
  </si>
  <si>
    <t>Verificação</t>
  </si>
  <si>
    <t>Hora inicial</t>
  </si>
  <si>
    <t>Que horas começa o intervalo neste período?</t>
  </si>
  <si>
    <t>Minutos</t>
  </si>
  <si>
    <t>Duração do intervalo</t>
  </si>
  <si>
    <t>Vespertino</t>
  </si>
  <si>
    <t xml:space="preserve"> Celular:</t>
  </si>
  <si>
    <t>Período do curso</t>
  </si>
  <si>
    <t>M</t>
  </si>
  <si>
    <t>V</t>
  </si>
  <si>
    <t>N</t>
  </si>
  <si>
    <t>Tempo de Organização do Ensino (em horas)</t>
  </si>
  <si>
    <t>Tempo total dedicado à Aulas e Organização de Ensino (em horas)</t>
  </si>
  <si>
    <t xml:space="preserve"> 40 horas</t>
  </si>
  <si>
    <t xml:space="preserve">Conhecido como: </t>
  </si>
  <si>
    <t>Duração da aula no campus em minutos (planilha FPA):</t>
  </si>
  <si>
    <t>Como exemplos de atividades que podem ser realizadas e descritas nos campos de Apoio ao Ensino, tem-se:</t>
  </si>
  <si>
    <t>Como exemplos de atividades que podem ser realizadas e descritas nos campos de Complementação de atividades, tem-se:</t>
  </si>
  <si>
    <t>Como exemplos de atividades que podem ser realizadas e descritas nos campos da tabela de Apoio ao Ensino, tem-se:</t>
  </si>
  <si>
    <t>Como exemplos de atividades que podem ser realizadas e descritas nos campos da tabela de Complementação de atividades, tem-se:</t>
  </si>
  <si>
    <t>Que horas representa o número 1 no período vespertino?</t>
  </si>
  <si>
    <t>Que horas representa o número 1 no período noturno?</t>
  </si>
  <si>
    <t>Que horas representa o número 1 no período matutino?</t>
  </si>
  <si>
    <t>- Outras atividades com descrição semanal.</t>
  </si>
  <si>
    <t>- Supervisão ou orientação de estágio ou de trabalhos acadêmicos;</t>
  </si>
  <si>
    <t>- Recuperação paralela;</t>
  </si>
  <si>
    <t>- Reuniões (De área, de cursos, Pedagógicas, NDE, etc) - Mínimo 2h;</t>
  </si>
  <si>
    <t>- Projetos de pesquisa;</t>
  </si>
  <si>
    <t>- Projetos de extensão;</t>
  </si>
  <si>
    <t>- Cursos de capacitação;</t>
  </si>
  <si>
    <t>- Outras atividades com descrição semanal;</t>
  </si>
  <si>
    <t>- Coordenações, gerências ou direções;</t>
  </si>
  <si>
    <t>Total de horas semanais (obrigatoriamente 20h ou 40h, dependendo do regime de trabalho)</t>
  </si>
  <si>
    <r>
      <t xml:space="preserve">Duração do intervalo no período </t>
    </r>
    <r>
      <rPr>
        <b/>
        <sz val="10"/>
        <rFont val="Arial"/>
        <family val="2"/>
      </rPr>
      <t>matutino</t>
    </r>
    <r>
      <rPr>
        <sz val="10"/>
        <rFont val="Arial"/>
        <family val="2"/>
      </rPr>
      <t>?</t>
    </r>
  </si>
  <si>
    <r>
      <t xml:space="preserve">Duração do intervalo no período </t>
    </r>
    <r>
      <rPr>
        <b/>
        <sz val="10"/>
        <rFont val="Arial"/>
        <family val="2"/>
      </rPr>
      <t>vespertino</t>
    </r>
    <r>
      <rPr>
        <sz val="10"/>
        <rFont val="Arial"/>
        <family val="2"/>
      </rPr>
      <t>?</t>
    </r>
  </si>
  <si>
    <r>
      <t xml:space="preserve">Duração do intervalo no período </t>
    </r>
    <r>
      <rPr>
        <b/>
        <sz val="10"/>
        <rFont val="Arial"/>
        <family val="2"/>
      </rPr>
      <t>noturno</t>
    </r>
    <r>
      <rPr>
        <sz val="10"/>
        <rFont val="Arial"/>
        <family val="2"/>
      </rPr>
      <t>?</t>
    </r>
  </si>
  <si>
    <t xml:space="preserve">Identificação do docente </t>
  </si>
  <si>
    <t>Componentes curriculares de interesse do docente</t>
  </si>
  <si>
    <t>Responsável pelo recebimento</t>
  </si>
  <si>
    <t>Nome</t>
  </si>
  <si>
    <t>Curso</t>
  </si>
  <si>
    <t>Prioridade</t>
  </si>
  <si>
    <t>Turno</t>
  </si>
  <si>
    <t>Sigla</t>
  </si>
  <si>
    <t>Aulas</t>
  </si>
  <si>
    <t>Aulas prioritárias</t>
  </si>
  <si>
    <t>Prioritária</t>
  </si>
  <si>
    <t>Secundária</t>
  </si>
  <si>
    <t>Segunda</t>
  </si>
  <si>
    <t>Terça</t>
  </si>
  <si>
    <t>Quarta</t>
  </si>
  <si>
    <t>Quinta</t>
  </si>
  <si>
    <t>Sexta</t>
  </si>
  <si>
    <t>Sábado</t>
  </si>
  <si>
    <t>Quantidade de aulas consideradas prioritárias</t>
  </si>
  <si>
    <t>O docente poderá elencar um número de componentes curriculares maior para facilitar o processo de atribuição de aulas e poderá sugerir as disciplinas que considera prioritárias, segundo suas preferências, e outras de preferência secundária que poderão ser atribuídas caso o docente não consiga 1 (uma) ou mais disciplinas elencadas como prioritárias.
A quantidade de aulas das disciplinas prioritárias indica a quantidade de aulas que o docente gostaria de ministrar, se possível.
Caso um componente seja elencado como prioritário por dois ou mais docentes, independentemente da ordem em que foram colocados na planilha, estes devem ser atribuídos segundo os critérios de desempate. 
O mesmo critério será utilizado para disciplinas selecionadas como secundárias por dois ou mais docentes.</t>
  </si>
  <si>
    <t xml:space="preserve">Parecer da Comissão para Avaliação de Atividade Docente </t>
  </si>
  <si>
    <t>Devolução para ajustes</t>
  </si>
  <si>
    <t>Indeferido</t>
  </si>
  <si>
    <t xml:space="preserve">Presidente da CAAD </t>
  </si>
  <si>
    <t>Data</t>
  </si>
  <si>
    <t>- Participação em comissões, comitês, colegiados, etc;</t>
  </si>
  <si>
    <t>- Atendimento ao aluno - Mínimo 1h;</t>
  </si>
  <si>
    <r>
      <t>- Atendimento ao aluno - Mímínimo 1h</t>
    </r>
    <r>
      <rPr>
        <sz val="10"/>
        <rFont val="Arial"/>
        <family val="2"/>
      </rPr>
      <t>;</t>
    </r>
  </si>
  <si>
    <t>Caso o docente deseje substituir a numeração das aulas nos turnos pelos horários das mesmas no câmpus, e se os cursos onde o docente tem aulas obedecem à mesma distribuição de horário, complete as informações abaixo:</t>
  </si>
  <si>
    <t>Oferta</t>
  </si>
  <si>
    <t>Oferta das aulas</t>
  </si>
  <si>
    <t>1º S</t>
  </si>
  <si>
    <t>2º S</t>
  </si>
  <si>
    <t>Anual</t>
  </si>
  <si>
    <t>1º e 2º S</t>
  </si>
  <si>
    <t>Componentes Curriculares ministrados no período considerado neste relatório</t>
  </si>
  <si>
    <t>Referência</t>
  </si>
  <si>
    <t>Duração (h)</t>
  </si>
  <si>
    <t>Atividades de Apoio ao Ensino no período considerado neste relatório</t>
  </si>
  <si>
    <t>Complementação de Atividades no período considerado neste relatório</t>
  </si>
  <si>
    <t>Ano de referência:</t>
  </si>
  <si>
    <t>Coloque o mouse sobre a célula com a palavra oferta para visualizar o comentário.</t>
  </si>
  <si>
    <t>Complementação de Atividades (Total em horas)</t>
  </si>
  <si>
    <t>Atividades de Apoio ao Ensino (Total em horas)</t>
  </si>
  <si>
    <t>Tempo total dedicado às aulas (Total em horas)</t>
  </si>
  <si>
    <t>Alterações em relação ao(s) PIT(s) (Justificativas)</t>
  </si>
  <si>
    <r>
      <t xml:space="preserve">Algumas fórmulas e recursos são compatíveis apenas com versões do Excel 2007 ou superior.
Se detectar algum problema com os cálculos da planilha, por favor entre em contato com o e-mail: </t>
    </r>
    <r>
      <rPr>
        <b/>
        <sz val="11"/>
        <rFont val="Arial"/>
        <family val="2"/>
      </rPr>
      <t>cead@ifsp.edu.br</t>
    </r>
  </si>
  <si>
    <t>Docente (Assinatura)</t>
  </si>
  <si>
    <t>Sim, desejo dedicar-me prioritariamente a atividade de ensino.</t>
  </si>
  <si>
    <t>Sim, desejo dedicar-me prioritariamente a atividade de ensino (Opção assinalada na planilha FPA).</t>
  </si>
  <si>
    <t>Formulário de Preferência de Atividades - FPA (Anexo I - Resolução nº 109 de 4 de novembro de 2015)</t>
  </si>
  <si>
    <t>Plano Individual de Trabalho Docente - PIT (Anexo II - Resolução nº 109 de 4 de novembro de 2015)</t>
  </si>
  <si>
    <t>Relatório Individual de Trabalho Docente - RIT (Anexo III - Resolução nº 109 de 4 de novembro de 2015)</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</si>
</sst>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lt;=9999999]###\-####;\(###\)\ #####\-####"/>
    <numFmt numFmtId="165" formatCode="[&lt;=9999999]###\-####;\(##\)\ ####\-####"/>
    <numFmt numFmtId="166" formatCode="[&lt;=9999999]#####\-#;\ #####\-#"/>
    <numFmt numFmtId="167" formatCode="h:mm;@"/>
  </numFmts>
  <fonts count="55">
    <font>
      <sz val="10"/>
      <name val="Arial"/>
      <family val="2"/>
    </font>
    <font>
      <sz val="11"/>
      <color indexed="8"/>
      <name val="Calibri"/>
      <family val="2"/>
    </font>
    <font>
      <sz val="10"/>
      <color indexed="8"/>
      <name val="Arial"/>
      <family val="2"/>
    </font>
    <font>
      <b/>
      <sz val="10"/>
      <color indexed="8"/>
      <name val="Arial"/>
      <family val="2"/>
    </font>
    <font>
      <sz val="1"/>
      <color indexed="15"/>
      <name val="Arial"/>
      <family val="2"/>
    </font>
    <font>
      <b/>
      <sz val="10"/>
      <name val="Arial"/>
      <family val="2"/>
    </font>
    <font>
      <b/>
      <i/>
      <sz val="10"/>
      <color indexed="8"/>
      <name val="Arial"/>
      <family val="2"/>
    </font>
    <font>
      <b/>
      <sz val="10"/>
      <color indexed="53"/>
      <name val="Arial"/>
      <family val="2"/>
    </font>
    <font>
      <sz val="8"/>
      <name val="Arial"/>
      <family val="2"/>
    </font>
    <font>
      <sz val="8"/>
      <color indexed="8"/>
      <name val="Tahoma"/>
      <family val="2"/>
    </font>
    <font>
      <sz val="8"/>
      <color indexed="8"/>
      <name val="Segoe UI"/>
      <family val="2"/>
    </font>
    <font>
      <sz val="10"/>
      <color indexed="53"/>
      <name val="Arial"/>
      <family val="2"/>
    </font>
    <font>
      <u val="single"/>
      <sz val="10"/>
      <color indexed="9"/>
      <name val="Arial"/>
      <family val="2"/>
    </font>
    <font>
      <b/>
      <sz val="8"/>
      <color indexed="8"/>
      <name val="Arial"/>
      <family val="2"/>
    </font>
    <font>
      <b/>
      <sz val="10"/>
      <color indexed="34"/>
      <name val="Arial"/>
      <family val="2"/>
    </font>
    <font>
      <sz val="10"/>
      <color indexed="34"/>
      <name val="Arial"/>
      <family val="2"/>
    </font>
    <font>
      <sz val="9"/>
      <name val="Arial"/>
      <family val="2"/>
    </font>
    <font>
      <b/>
      <sz val="8"/>
      <name val="Arial"/>
      <family val="2"/>
    </font>
    <font>
      <b/>
      <sz val="11"/>
      <name val="Arial"/>
      <family val="2"/>
    </font>
    <font>
      <sz val="11"/>
      <name val="Arial"/>
      <family val="2"/>
    </font>
    <font>
      <sz val="9"/>
      <name val="Segoe UI"/>
      <family val="2"/>
    </font>
    <font>
      <sz val="10"/>
      <name val="Segoe UI"/>
      <family val="2"/>
    </font>
    <font>
      <sz val="11"/>
      <color indexed="15"/>
      <name val="Calibri"/>
      <family val="2"/>
    </font>
    <font>
      <sz val="11"/>
      <color indexed="17"/>
      <name val="Calibri"/>
      <family val="2"/>
    </font>
    <font>
      <b/>
      <sz val="11"/>
      <color indexed="52"/>
      <name val="Calibri"/>
      <family val="2"/>
    </font>
    <font>
      <b/>
      <sz val="11"/>
      <color indexed="15"/>
      <name val="Calibri"/>
      <family val="2"/>
    </font>
    <font>
      <sz val="11"/>
      <color indexed="52"/>
      <name val="Calibri"/>
      <family val="2"/>
    </font>
    <font>
      <sz val="11"/>
      <color indexed="62"/>
      <name val="Calibri"/>
      <family val="2"/>
    </font>
    <font>
      <sz val="11"/>
      <color indexed="20"/>
      <name val="Calibri"/>
      <family val="2"/>
    </font>
    <font>
      <sz val="11"/>
      <color indexed="12"/>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26"/>
        <bgColor indexed="64"/>
      </patternFill>
    </fill>
    <fill>
      <patternFill patternType="solid">
        <fgColor indexed="1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right/>
      <top/>
      <bottom style="medium"/>
    </border>
    <border>
      <left style="medium"/>
      <right/>
      <top style="medium"/>
      <bottom/>
    </border>
    <border>
      <left/>
      <right/>
      <top style="medium"/>
      <bottom/>
    </border>
    <border>
      <left/>
      <right style="medium"/>
      <top style="medium"/>
      <bottom/>
    </border>
    <border>
      <left style="thin"/>
      <right style="thin"/>
      <top style="thin"/>
      <bottom style="medium"/>
    </border>
    <border>
      <left style="medium"/>
      <right/>
      <top style="thin"/>
      <bottom style="thin"/>
    </border>
    <border>
      <left/>
      <right/>
      <top style="thin"/>
      <bottom style="thin"/>
    </border>
    <border>
      <left/>
      <right style="medium"/>
      <top style="thin"/>
      <bottom style="thin"/>
    </border>
    <border>
      <left style="thin"/>
      <right style="medium"/>
      <top/>
      <bottom/>
    </border>
    <border>
      <left style="medium"/>
      <right/>
      <top/>
      <bottom style="medium"/>
    </border>
    <border>
      <left/>
      <right style="medium"/>
      <top/>
      <bottom style="medium"/>
    </border>
    <border>
      <left/>
      <right/>
      <top/>
      <bottom style="thin">
        <color indexed="15"/>
      </bottom>
    </border>
    <border>
      <left style="medium"/>
      <right/>
      <top/>
      <bottom style="thin">
        <color indexed="15"/>
      </bottom>
    </border>
    <border>
      <left/>
      <right style="medium"/>
      <top/>
      <bottom style="thin">
        <color indexed="15"/>
      </bottom>
    </border>
    <border>
      <left/>
      <right/>
      <top style="thin"/>
      <bottom/>
    </border>
    <border>
      <left style="thin"/>
      <right style="thin"/>
      <top style="thin"/>
      <bottom style="thin"/>
    </border>
    <border>
      <left/>
      <right/>
      <top style="medium"/>
      <bottom style="thin">
        <color indexed="15"/>
      </bottom>
    </border>
    <border>
      <left style="medium"/>
      <right style="medium"/>
      <top/>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top style="thin"/>
      <bottom/>
    </border>
    <border>
      <left style="thin"/>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bottom style="thin"/>
    </border>
    <border>
      <left style="thin"/>
      <right/>
      <top style="medium"/>
      <bottom/>
    </border>
    <border>
      <left/>
      <right style="medium"/>
      <top/>
      <bottom style="thin"/>
    </border>
    <border>
      <left/>
      <right style="thin"/>
      <top style="thin"/>
      <bottom style="thin"/>
    </border>
    <border>
      <left style="thin"/>
      <right/>
      <top style="thin"/>
      <bottom style="thin"/>
    </border>
    <border>
      <left style="medium"/>
      <right/>
      <top style="thin"/>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right/>
      <top style="medium"/>
      <bottom style="medium"/>
    </border>
    <border>
      <left style="thin"/>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thin"/>
      <top style="thin"/>
      <bottom style="medium"/>
    </border>
    <border>
      <left/>
      <right style="thin"/>
      <top style="medium"/>
      <bottom/>
    </border>
    <border>
      <left style="medium"/>
      <right style="thin"/>
      <top style="medium"/>
      <bottom/>
    </border>
    <border>
      <left style="thin"/>
      <right style="thin"/>
      <top style="medium"/>
      <bottom/>
    </border>
    <border>
      <left style="medium"/>
      <right style="thin"/>
      <top/>
      <bottom style="medium"/>
    </border>
    <border>
      <left style="thin"/>
      <right style="thin"/>
      <top/>
      <bottom style="medium"/>
    </border>
    <border>
      <left style="thin"/>
      <right style="medium"/>
      <top style="medium"/>
      <bottom/>
    </border>
    <border>
      <left style="thin"/>
      <right style="medium"/>
      <top/>
      <bottom style="medium"/>
    </border>
    <border>
      <left style="medium"/>
      <right style="thin"/>
      <top style="thin"/>
      <bottom/>
    </border>
    <border>
      <left style="thin"/>
      <right style="thin"/>
      <top style="thin"/>
      <bottom/>
    </border>
    <border>
      <left style="thin"/>
      <right style="thin"/>
      <top/>
      <bottom style="thin"/>
    </border>
    <border>
      <left style="medium"/>
      <right/>
      <top style="medium"/>
      <bottom style="thin"/>
    </border>
    <border>
      <left/>
      <right/>
      <top style="medium"/>
      <bottom style="thin"/>
    </border>
    <border>
      <left/>
      <right style="medium"/>
      <top style="medium"/>
      <bottom style="thin"/>
    </border>
    <border>
      <left/>
      <right style="medium"/>
      <top style="thin"/>
      <bottom/>
    </border>
  </borders>
  <cellStyleXfs count="65">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0" fillId="0" borderId="0">
      <alignment/>
      <protection/>
    </xf>
    <xf numFmtId="0" fontId="12" fillId="0" borderId="0" applyNumberFormat="0" applyFill="0" applyBorder="0" applyAlignment="0" applyProtection="0"/>
    <xf numFmtId="0" fontId="4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41"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43" fontId="0" fillId="0" borderId="0" applyFont="0" applyFill="0" applyBorder="0" applyAlignment="0" applyProtection="0"/>
  </cellStyleXfs>
  <cellXfs count="486">
    <xf numFmtId="0" fontId="0" fillId="0" borderId="0" xfId="0" applyAlignment="1">
      <alignment vertical="center"/>
    </xf>
    <xf numFmtId="0" fontId="2" fillId="0" borderId="0"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5" fillId="0" borderId="0" xfId="0" applyNumberFormat="1" applyFont="1" applyFill="1" applyBorder="1" applyAlignment="1">
      <alignment vertical="center" textRotation="90" wrapText="1"/>
    </xf>
    <xf numFmtId="0" fontId="3" fillId="0" borderId="0" xfId="0" applyNumberFormat="1" applyFont="1" applyFill="1" applyBorder="1" applyAlignment="1">
      <alignment vertical="center"/>
    </xf>
    <xf numFmtId="0" fontId="3" fillId="0" borderId="10" xfId="0" applyNumberFormat="1" applyFont="1" applyFill="1" applyBorder="1" applyAlignment="1">
      <alignment vertical="center"/>
    </xf>
    <xf numFmtId="0" fontId="0" fillId="33" borderId="11" xfId="0" applyFill="1" applyBorder="1" applyAlignment="1">
      <alignment vertical="center"/>
    </xf>
    <xf numFmtId="0" fontId="0" fillId="33" borderId="10" xfId="0" applyFill="1" applyBorder="1" applyAlignment="1">
      <alignment vertical="center"/>
    </xf>
    <xf numFmtId="0" fontId="0" fillId="0" borderId="0" xfId="0" applyBorder="1" applyAlignment="1">
      <alignment vertical="center"/>
    </xf>
    <xf numFmtId="0" fontId="5" fillId="0" borderId="12" xfId="0" applyFont="1" applyFill="1" applyBorder="1" applyAlignment="1">
      <alignment vertical="center"/>
    </xf>
    <xf numFmtId="0" fontId="3"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0" fillId="0" borderId="0" xfId="0" applyAlignment="1" applyProtection="1">
      <alignment vertical="center"/>
      <protection locked="0"/>
    </xf>
    <xf numFmtId="0" fontId="0" fillId="0" borderId="0" xfId="0" applyAlignment="1" applyProtection="1">
      <alignment/>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0" xfId="0" applyAlignment="1" applyProtection="1">
      <alignment horizontal="center" vertical="center"/>
      <protection locked="0"/>
    </xf>
    <xf numFmtId="0" fontId="0" fillId="0" borderId="11" xfId="0" applyBorder="1" applyAlignment="1" applyProtection="1">
      <alignment vertical="center"/>
      <protection locked="0"/>
    </xf>
    <xf numFmtId="0" fontId="0" fillId="0" borderId="10" xfId="0" applyNumberFormat="1" applyFont="1" applyFill="1" applyBorder="1" applyAlignment="1" applyProtection="1">
      <alignment wrapText="1"/>
      <protection locked="0"/>
    </xf>
    <xf numFmtId="0" fontId="2" fillId="0" borderId="0" xfId="0" applyNumberFormat="1" applyFont="1" applyFill="1" applyBorder="1" applyAlignment="1" applyProtection="1">
      <alignment/>
      <protection locked="0"/>
    </xf>
    <xf numFmtId="0" fontId="0" fillId="0" borderId="0" xfId="0" applyBorder="1" applyAlignment="1" applyProtection="1">
      <alignment vertical="center"/>
      <protection locked="0"/>
    </xf>
    <xf numFmtId="0" fontId="3" fillId="34" borderId="16"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3" fillId="0" borderId="1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protection locked="0"/>
    </xf>
    <xf numFmtId="0" fontId="0" fillId="33" borderId="11" xfId="0" applyFill="1" applyBorder="1" applyAlignment="1" applyProtection="1">
      <alignment vertical="center"/>
      <protection locked="0"/>
    </xf>
    <xf numFmtId="14" fontId="2" fillId="0" borderId="0" xfId="0" applyNumberFormat="1" applyFont="1" applyFill="1" applyBorder="1" applyAlignment="1" applyProtection="1">
      <alignment/>
      <protection locked="0"/>
    </xf>
    <xf numFmtId="0" fontId="0" fillId="0" borderId="0" xfId="0"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0" xfId="0" applyNumberFormat="1" applyFont="1" applyFill="1" applyBorder="1" applyAlignment="1">
      <alignment vertical="center" wrapText="1"/>
    </xf>
    <xf numFmtId="0" fontId="2" fillId="0" borderId="0" xfId="0" applyNumberFormat="1" applyFont="1" applyFill="1" applyBorder="1" applyAlignment="1">
      <alignment vertical="center"/>
    </xf>
    <xf numFmtId="0" fontId="2" fillId="0" borderId="10" xfId="0" applyNumberFormat="1" applyFont="1" applyFill="1" applyBorder="1" applyAlignment="1">
      <alignment vertical="center"/>
    </xf>
    <xf numFmtId="0" fontId="4" fillId="0" borderId="17" xfId="0" applyNumberFormat="1" applyFont="1" applyFill="1" applyBorder="1" applyAlignment="1">
      <alignment vertical="center"/>
    </xf>
    <xf numFmtId="0" fontId="4" fillId="0" borderId="18" xfId="0" applyNumberFormat="1" applyFont="1" applyFill="1" applyBorder="1" applyAlignment="1">
      <alignment vertical="center"/>
    </xf>
    <xf numFmtId="0" fontId="4" fillId="0" borderId="19" xfId="0" applyNumberFormat="1" applyFont="1" applyFill="1" applyBorder="1" applyAlignment="1">
      <alignment vertical="center"/>
    </xf>
    <xf numFmtId="0" fontId="0" fillId="0" borderId="20" xfId="0" applyNumberFormat="1" applyFont="1" applyFill="1" applyBorder="1" applyAlignment="1">
      <alignment vertical="center" wrapText="1"/>
    </xf>
    <xf numFmtId="0" fontId="0" fillId="0" borderId="2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14" fontId="2" fillId="0" borderId="0" xfId="0" applyNumberFormat="1" applyFont="1" applyFill="1" applyBorder="1" applyAlignment="1">
      <alignment vertical="center"/>
    </xf>
    <xf numFmtId="0" fontId="0" fillId="0" borderId="0" xfId="0" applyAlignment="1" applyProtection="1">
      <alignment vertical="center"/>
      <protection locked="0"/>
    </xf>
    <xf numFmtId="0" fontId="0" fillId="0" borderId="23" xfId="0" applyBorder="1" applyAlignment="1">
      <alignment vertical="center"/>
    </xf>
    <xf numFmtId="0" fontId="0" fillId="33" borderId="24" xfId="0" applyFill="1" applyBorder="1" applyAlignment="1">
      <alignment vertical="center"/>
    </xf>
    <xf numFmtId="0" fontId="0" fillId="0" borderId="25" xfId="0" applyNumberFormat="1" applyFont="1" applyFill="1" applyBorder="1" applyAlignment="1">
      <alignment vertical="center" wrapText="1"/>
    </xf>
    <xf numFmtId="0" fontId="3" fillId="0" borderId="0" xfId="0" applyNumberFormat="1"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0" fillId="0" borderId="0" xfId="0" applyAlignment="1" applyProtection="1">
      <alignment vertical="center"/>
      <protection hidden="1"/>
    </xf>
    <xf numFmtId="0" fontId="2" fillId="0" borderId="26" xfId="0" applyNumberFormat="1" applyFont="1" applyFill="1" applyBorder="1" applyAlignment="1">
      <alignment vertical="center"/>
    </xf>
    <xf numFmtId="0" fontId="2" fillId="0" borderId="26" xfId="0" applyNumberFormat="1" applyFont="1" applyFill="1" applyBorder="1" applyAlignment="1" applyProtection="1">
      <alignment/>
      <protection locked="0"/>
    </xf>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22" xfId="0" applyNumberFormat="1" applyFont="1" applyFill="1" applyBorder="1" applyAlignment="1">
      <alignment vertical="center" wrapText="1"/>
    </xf>
    <xf numFmtId="0" fontId="3" fillId="34" borderId="16" xfId="0" applyNumberFormat="1" applyFont="1" applyFill="1" applyBorder="1" applyAlignment="1" applyProtection="1">
      <alignment horizontal="center" vertical="center"/>
      <protection hidden="1"/>
    </xf>
    <xf numFmtId="0" fontId="3" fillId="33" borderId="0" xfId="0" applyNumberFormat="1" applyFont="1" applyFill="1" applyBorder="1" applyAlignment="1">
      <alignment horizontal="right" vertical="center"/>
    </xf>
    <xf numFmtId="0" fontId="2" fillId="33" borderId="0" xfId="0" applyNumberFormat="1" applyFont="1" applyFill="1" applyBorder="1" applyAlignment="1">
      <alignment horizontal="center" vertical="center"/>
    </xf>
    <xf numFmtId="0" fontId="5" fillId="0" borderId="0" xfId="0" applyFont="1" applyFill="1" applyBorder="1" applyAlignment="1">
      <alignment horizontal="right" vertical="center"/>
    </xf>
    <xf numFmtId="0" fontId="11" fillId="0" borderId="0" xfId="0" applyNumberFormat="1" applyFont="1" applyFill="1" applyBorder="1" applyAlignment="1">
      <alignment vertical="center"/>
    </xf>
    <xf numFmtId="0" fontId="11" fillId="0" borderId="0" xfId="0" applyFont="1" applyAlignment="1">
      <alignment vertical="center"/>
    </xf>
    <xf numFmtId="0" fontId="5" fillId="0" borderId="14" xfId="0" applyNumberFormat="1" applyFont="1" applyFill="1" applyBorder="1" applyAlignment="1">
      <alignment horizontal="center" vertical="center" textRotation="90" wrapText="1"/>
    </xf>
    <xf numFmtId="0" fontId="0" fillId="0" borderId="0" xfId="0" applyAlignment="1">
      <alignment horizontal="center"/>
    </xf>
    <xf numFmtId="0" fontId="0" fillId="0" borderId="0" xfId="0" applyAlignment="1">
      <alignment/>
    </xf>
    <xf numFmtId="20" fontId="0" fillId="0" borderId="0" xfId="0" applyNumberFormat="1" applyAlignment="1">
      <alignment horizontal="center"/>
    </xf>
    <xf numFmtId="0" fontId="0" fillId="0" borderId="0" xfId="0" applyFill="1" applyAlignment="1" applyProtection="1">
      <alignment vertical="center"/>
      <protection locked="0"/>
    </xf>
    <xf numFmtId="0" fontId="0" fillId="0" borderId="0" xfId="0" applyNumberFormat="1" applyAlignment="1">
      <alignment horizontal="center"/>
    </xf>
    <xf numFmtId="20" fontId="0" fillId="0" borderId="0" xfId="0" applyNumberFormat="1" applyAlignment="1">
      <alignment/>
    </xf>
    <xf numFmtId="0" fontId="0" fillId="0" borderId="0" xfId="0" applyNumberFormat="1" applyAlignment="1" applyProtection="1">
      <alignment horizontal="center" vertical="center"/>
      <protection locked="0"/>
    </xf>
    <xf numFmtId="20" fontId="0" fillId="0" borderId="0" xfId="0" applyNumberFormat="1" applyAlignment="1" applyProtection="1">
      <alignment horizontal="center" vertical="center"/>
      <protection locked="0"/>
    </xf>
    <xf numFmtId="167" fontId="0" fillId="0" borderId="0" xfId="0" applyNumberFormat="1" applyAlignment="1" applyProtection="1">
      <alignment horizontal="center" vertical="center"/>
      <protection locked="0"/>
    </xf>
    <xf numFmtId="0" fontId="2" fillId="34" borderId="27" xfId="0" applyNumberFormat="1" applyFont="1" applyFill="1" applyBorder="1" applyAlignment="1" applyProtection="1">
      <alignment horizontal="center" vertical="center"/>
      <protection locked="0"/>
    </xf>
    <xf numFmtId="0" fontId="2" fillId="34" borderId="16"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hidden="1"/>
    </xf>
    <xf numFmtId="0" fontId="14" fillId="0" borderId="0" xfId="0" applyFont="1" applyAlignment="1" applyProtection="1">
      <alignment horizontal="center" vertical="center"/>
      <protection hidden="1"/>
    </xf>
    <xf numFmtId="0" fontId="3" fillId="0" borderId="0" xfId="0" applyNumberFormat="1" applyFont="1" applyFill="1" applyBorder="1" applyAlignment="1" applyProtection="1">
      <alignment horizontal="left" vertical="center"/>
      <protection hidden="1"/>
    </xf>
    <xf numFmtId="0" fontId="3" fillId="0" borderId="0" xfId="0" applyNumberFormat="1" applyFont="1" applyFill="1" applyBorder="1" applyAlignment="1" applyProtection="1">
      <alignment horizontal="center" vertical="center"/>
      <protection hidden="1"/>
    </xf>
    <xf numFmtId="0" fontId="6" fillId="0" borderId="0" xfId="0" applyNumberFormat="1" applyFont="1" applyFill="1" applyBorder="1" applyAlignment="1" applyProtection="1">
      <alignment horizontal="left" vertical="center"/>
      <protection hidden="1"/>
    </xf>
    <xf numFmtId="0" fontId="3" fillId="33" borderId="0" xfId="0" applyNumberFormat="1" applyFont="1" applyFill="1" applyBorder="1" applyAlignment="1" applyProtection="1">
      <alignment horizontal="center" vertical="center"/>
      <protection hidden="1"/>
    </xf>
    <xf numFmtId="0" fontId="15" fillId="0" borderId="0" xfId="0" applyFont="1" applyAlignment="1" applyProtection="1">
      <alignment horizontal="center" vertical="center"/>
      <protection/>
    </xf>
    <xf numFmtId="167" fontId="15" fillId="35" borderId="0" xfId="0" applyNumberFormat="1" applyFont="1" applyFill="1" applyBorder="1" applyAlignment="1" applyProtection="1">
      <alignment horizontal="center" vertical="center"/>
      <protection hidden="1" locked="0"/>
    </xf>
    <xf numFmtId="0" fontId="15" fillId="0" borderId="0" xfId="0" applyFont="1" applyBorder="1" applyAlignment="1" applyProtection="1">
      <alignment vertical="center"/>
      <protection hidden="1"/>
    </xf>
    <xf numFmtId="0" fontId="11" fillId="0" borderId="0" xfId="0" applyFont="1" applyAlignment="1" applyProtection="1">
      <alignment vertical="center"/>
      <protection locked="0"/>
    </xf>
    <xf numFmtId="0" fontId="11" fillId="0" borderId="0" xfId="0" applyFont="1" applyBorder="1" applyAlignment="1">
      <alignment vertical="center"/>
    </xf>
    <xf numFmtId="0" fontId="0" fillId="0" borderId="28" xfId="0"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0" xfId="0" applyNumberFormat="1" applyFont="1" applyFill="1" applyBorder="1" applyAlignment="1">
      <alignment horizontal="center" vertical="center"/>
    </xf>
    <xf numFmtId="0" fontId="0" fillId="33" borderId="21" xfId="0" applyFill="1" applyBorder="1" applyAlignment="1">
      <alignment vertical="center"/>
    </xf>
    <xf numFmtId="0" fontId="3" fillId="33" borderId="12" xfId="0" applyNumberFormat="1" applyFont="1" applyFill="1" applyBorder="1" applyAlignment="1">
      <alignment horizontal="right" vertical="center"/>
    </xf>
    <xf numFmtId="0" fontId="3" fillId="33" borderId="12" xfId="0" applyNumberFormat="1" applyFont="1" applyFill="1" applyBorder="1" applyAlignment="1" applyProtection="1">
      <alignment horizontal="center" vertical="center"/>
      <protection hidden="1"/>
    </xf>
    <xf numFmtId="0" fontId="0" fillId="33" borderId="13" xfId="0" applyFill="1" applyBorder="1" applyAlignment="1">
      <alignment vertical="center"/>
    </xf>
    <xf numFmtId="0" fontId="0" fillId="0" borderId="15" xfId="0" applyNumberFormat="1" applyFont="1" applyFill="1" applyBorder="1" applyAlignment="1">
      <alignment vertical="center" wrapText="1"/>
    </xf>
    <xf numFmtId="0" fontId="0" fillId="0" borderId="29" xfId="0" applyBorder="1" applyAlignment="1">
      <alignment vertical="center"/>
    </xf>
    <xf numFmtId="0" fontId="0" fillId="0" borderId="11" xfId="0" applyBorder="1" applyAlignment="1" applyProtection="1">
      <alignment vertical="center"/>
      <protection locked="0"/>
    </xf>
    <xf numFmtId="0" fontId="0" fillId="0" borderId="10" xfId="0" applyBorder="1" applyAlignment="1" applyProtection="1">
      <alignment vertical="center"/>
      <protection locked="0"/>
    </xf>
    <xf numFmtId="0" fontId="14" fillId="0" borderId="0" xfId="0" applyFont="1" applyAlignment="1" applyProtection="1">
      <alignment vertical="center"/>
      <protection hidden="1"/>
    </xf>
    <xf numFmtId="20" fontId="15" fillId="35" borderId="26" xfId="0" applyNumberFormat="1" applyFont="1" applyFill="1" applyBorder="1" applyAlignment="1" applyProtection="1">
      <alignment horizontal="center" vertical="center"/>
      <protection hidden="1" locked="0"/>
    </xf>
    <xf numFmtId="0" fontId="0" fillId="0" borderId="30" xfId="0" applyBorder="1" applyAlignment="1">
      <alignment vertical="center"/>
    </xf>
    <xf numFmtId="0" fontId="0" fillId="0" borderId="31" xfId="0" applyBorder="1" applyAlignment="1">
      <alignment vertical="center"/>
    </xf>
    <xf numFmtId="0" fontId="15" fillId="35" borderId="0" xfId="0" applyFont="1" applyFill="1" applyBorder="1" applyAlignment="1" applyProtection="1">
      <alignment horizontal="center" vertical="center"/>
      <protection hidden="1"/>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5" fillId="0" borderId="33" xfId="0" applyFont="1" applyBorder="1" applyAlignment="1" applyProtection="1">
      <alignment vertical="center"/>
      <protection hidden="1"/>
    </xf>
    <xf numFmtId="0" fontId="0" fillId="0" borderId="36" xfId="0" applyBorder="1" applyAlignment="1">
      <alignment vertical="center"/>
    </xf>
    <xf numFmtId="0" fontId="7" fillId="0" borderId="32" xfId="0" applyFont="1" applyBorder="1" applyAlignment="1" applyProtection="1">
      <alignment vertical="center"/>
      <protection hidden="1"/>
    </xf>
    <xf numFmtId="0" fontId="15" fillId="0" borderId="31" xfId="0" applyFont="1" applyBorder="1" applyAlignment="1">
      <alignment vertical="center"/>
    </xf>
    <xf numFmtId="0" fontId="15" fillId="0" borderId="31" xfId="0" applyFont="1" applyBorder="1" applyAlignment="1" applyProtection="1">
      <alignment vertical="center"/>
      <protection hidden="1"/>
    </xf>
    <xf numFmtId="0" fontId="0" fillId="0" borderId="0" xfId="0" applyNumberFormat="1" applyFont="1" applyFill="1" applyBorder="1" applyAlignment="1">
      <alignment vertical="center" wrapText="1"/>
    </xf>
    <xf numFmtId="0" fontId="0" fillId="0" borderId="0" xfId="0" applyAlignment="1">
      <alignment vertical="center" wrapText="1"/>
    </xf>
    <xf numFmtId="49" fontId="0" fillId="0" borderId="0" xfId="0" applyNumberFormat="1" applyAlignment="1">
      <alignment vertical="center"/>
    </xf>
    <xf numFmtId="0" fontId="16" fillId="0" borderId="0" xfId="0" applyFont="1" applyFill="1" applyBorder="1" applyAlignment="1">
      <alignment vertical="center" wrapText="1"/>
    </xf>
    <xf numFmtId="0" fontId="5" fillId="0" borderId="0" xfId="0" applyFont="1" applyBorder="1" applyAlignment="1">
      <alignment horizontal="center" vertical="center"/>
    </xf>
    <xf numFmtId="0" fontId="16" fillId="0" borderId="10" xfId="0" applyFont="1" applyFill="1" applyBorder="1" applyAlignment="1">
      <alignment vertical="center" wrapText="1"/>
    </xf>
    <xf numFmtId="0" fontId="17" fillId="0" borderId="0" xfId="0" applyFont="1" applyFill="1" applyBorder="1" applyAlignment="1">
      <alignment vertical="center" wrapText="1"/>
    </xf>
    <xf numFmtId="0" fontId="17" fillId="0" borderId="12" xfId="0" applyFont="1" applyFill="1" applyBorder="1" applyAlignment="1">
      <alignment vertical="center" wrapText="1"/>
    </xf>
    <xf numFmtId="0" fontId="8" fillId="0" borderId="12" xfId="0" applyFont="1" applyFill="1" applyBorder="1" applyAlignment="1">
      <alignment vertical="center" wrapText="1"/>
    </xf>
    <xf numFmtId="0" fontId="0" fillId="33" borderId="10" xfId="0" applyFont="1" applyFill="1" applyBorder="1" applyAlignment="1">
      <alignment vertical="center" wrapText="1"/>
    </xf>
    <xf numFmtId="0" fontId="0" fillId="33" borderId="12" xfId="0" applyFont="1" applyFill="1" applyBorder="1" applyAlignment="1">
      <alignment vertical="center" wrapText="1"/>
    </xf>
    <xf numFmtId="0" fontId="0" fillId="33" borderId="22" xfId="0" applyFont="1" applyFill="1" applyBorder="1" applyAlignment="1">
      <alignment vertical="center" wrapText="1"/>
    </xf>
    <xf numFmtId="49" fontId="0" fillId="0" borderId="21" xfId="0" applyNumberFormat="1" applyBorder="1" applyAlignment="1">
      <alignment horizontal="left" vertical="center"/>
    </xf>
    <xf numFmtId="49" fontId="0" fillId="0" borderId="12" xfId="0" applyNumberFormat="1" applyBorder="1" applyAlignment="1">
      <alignment horizontal="left" vertical="center"/>
    </xf>
    <xf numFmtId="49" fontId="0" fillId="0" borderId="11" xfId="0" applyNumberFormat="1" applyBorder="1" applyAlignment="1">
      <alignment horizontal="left" vertical="center"/>
    </xf>
    <xf numFmtId="49" fontId="0" fillId="0" borderId="0" xfId="0" applyNumberFormat="1" applyBorder="1" applyAlignment="1">
      <alignment horizontal="left" vertical="center"/>
    </xf>
    <xf numFmtId="49" fontId="0" fillId="0" borderId="10" xfId="0" applyNumberFormat="1" applyBorder="1" applyAlignment="1">
      <alignment horizontal="left" vertical="center"/>
    </xf>
    <xf numFmtId="49" fontId="0" fillId="0" borderId="22" xfId="0" applyNumberFormat="1" applyBorder="1" applyAlignment="1">
      <alignment horizontal="left" vertical="center"/>
    </xf>
    <xf numFmtId="0" fontId="0" fillId="33" borderId="13" xfId="0" applyFill="1" applyBorder="1" applyAlignment="1" applyProtection="1">
      <alignment vertical="center"/>
      <protection locked="0"/>
    </xf>
    <xf numFmtId="0" fontId="0" fillId="0" borderId="15" xfId="0" applyNumberFormat="1" applyFont="1" applyFill="1" applyBorder="1" applyAlignment="1" applyProtection="1">
      <alignment wrapText="1"/>
      <protection locked="0"/>
    </xf>
    <xf numFmtId="0" fontId="0" fillId="33" borderId="21" xfId="0" applyFill="1" applyBorder="1" applyAlignment="1" applyProtection="1">
      <alignment vertical="center"/>
      <protection locked="0"/>
    </xf>
    <xf numFmtId="0" fontId="0" fillId="0" borderId="22" xfId="0" applyNumberFormat="1" applyFont="1" applyFill="1" applyBorder="1" applyAlignment="1" applyProtection="1">
      <alignment wrapText="1"/>
      <protection locked="0"/>
    </xf>
    <xf numFmtId="0" fontId="5" fillId="0" borderId="12" xfId="0" applyFont="1" applyFill="1" applyBorder="1" applyAlignment="1">
      <alignment horizontal="right" vertical="center"/>
    </xf>
    <xf numFmtId="0" fontId="3" fillId="0" borderId="12" xfId="0" applyNumberFormat="1"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hidden="1"/>
    </xf>
    <xf numFmtId="0" fontId="0" fillId="0" borderId="0" xfId="0" applyAlignment="1">
      <alignment horizontal="center" vertical="center"/>
    </xf>
    <xf numFmtId="0" fontId="5" fillId="35" borderId="0" xfId="0" applyFont="1" applyFill="1" applyBorder="1" applyAlignment="1" applyProtection="1">
      <alignment horizontal="center" vertical="center"/>
      <protection/>
    </xf>
    <xf numFmtId="0" fontId="19" fillId="0" borderId="0" xfId="0" applyFont="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14" fontId="0" fillId="0" borderId="32" xfId="0" applyNumberFormat="1" applyFont="1" applyBorder="1" applyAlignment="1" applyProtection="1">
      <alignment horizontal="center" vertical="center"/>
      <protection locked="0"/>
    </xf>
    <xf numFmtId="0" fontId="0" fillId="0" borderId="0" xfId="0" applyAlignment="1">
      <alignment horizontal="center" vertical="center"/>
    </xf>
    <xf numFmtId="0" fontId="2" fillId="0" borderId="26"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2" fillId="34" borderId="27" xfId="0" applyNumberFormat="1" applyFont="1" applyFill="1" applyBorder="1" applyAlignment="1" applyProtection="1">
      <alignment horizontal="center" vertical="center"/>
      <protection locked="0"/>
    </xf>
    <xf numFmtId="0" fontId="2" fillId="34" borderId="37" xfId="0" applyNumberFormat="1" applyFont="1" applyFill="1" applyBorder="1" applyAlignment="1" applyProtection="1">
      <alignment horizontal="center" vertical="center"/>
      <protection locked="0"/>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0" fontId="5" fillId="0" borderId="40" xfId="0" applyFont="1" applyFill="1" applyBorder="1" applyAlignment="1">
      <alignment horizontal="right" vertical="center"/>
    </xf>
    <xf numFmtId="0" fontId="3" fillId="0" borderId="41" xfId="0" applyNumberFormat="1" applyFont="1" applyFill="1" applyBorder="1" applyAlignment="1" applyProtection="1">
      <alignment horizontal="center" vertical="center"/>
      <protection hidden="1"/>
    </xf>
    <xf numFmtId="0" fontId="3" fillId="0" borderId="42" xfId="0" applyNumberFormat="1" applyFont="1" applyFill="1" applyBorder="1" applyAlignment="1" applyProtection="1">
      <alignment horizontal="center" vertical="center"/>
      <protection hidden="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43" xfId="0" applyFont="1" applyBorder="1" applyAlignment="1">
      <alignment horizontal="center" vertical="center"/>
    </xf>
    <xf numFmtId="0" fontId="18" fillId="0" borderId="32" xfId="0" applyFont="1" applyBorder="1" applyAlignment="1">
      <alignment horizontal="center" vertical="center"/>
    </xf>
    <xf numFmtId="0" fontId="18" fillId="0" borderId="44"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35" xfId="0" applyNumberFormat="1" applyFont="1" applyFill="1" applyBorder="1" applyAlignment="1">
      <alignment horizontal="center" vertical="center" wrapText="1"/>
    </xf>
    <xf numFmtId="0" fontId="18" fillId="0" borderId="45" xfId="0" applyNumberFormat="1" applyFont="1" applyFill="1" applyBorder="1" applyAlignment="1">
      <alignment horizontal="center" vertical="center" wrapText="1"/>
    </xf>
    <xf numFmtId="0" fontId="0" fillId="34" borderId="17" xfId="0" applyNumberFormat="1" applyFont="1" applyFill="1" applyBorder="1" applyAlignment="1" applyProtection="1">
      <alignment horizontal="left" vertical="center"/>
      <protection locked="0"/>
    </xf>
    <xf numFmtId="0" fontId="0" fillId="34" borderId="18" xfId="0" applyNumberFormat="1" applyFont="1" applyFill="1" applyBorder="1" applyAlignment="1" applyProtection="1">
      <alignment horizontal="left" vertical="center"/>
      <protection locked="0"/>
    </xf>
    <xf numFmtId="0" fontId="0" fillId="34" borderId="46" xfId="0" applyNumberFormat="1" applyFont="1" applyFill="1" applyBorder="1" applyAlignment="1" applyProtection="1">
      <alignment horizontal="left" vertical="center"/>
      <protection locked="0"/>
    </xf>
    <xf numFmtId="0" fontId="2" fillId="34" borderId="17" xfId="0" applyNumberFormat="1" applyFont="1" applyFill="1" applyBorder="1" applyAlignment="1" applyProtection="1">
      <alignment horizontal="left" vertical="center"/>
      <protection locked="0"/>
    </xf>
    <xf numFmtId="0" fontId="2" fillId="34" borderId="18" xfId="0" applyNumberFormat="1" applyFont="1" applyFill="1" applyBorder="1" applyAlignment="1" applyProtection="1">
      <alignment horizontal="left" vertical="center"/>
      <protection locked="0"/>
    </xf>
    <xf numFmtId="0" fontId="2" fillId="34" borderId="46" xfId="0" applyNumberFormat="1" applyFont="1" applyFill="1" applyBorder="1" applyAlignment="1" applyProtection="1">
      <alignment horizontal="left" vertical="center"/>
      <protection locked="0"/>
    </xf>
    <xf numFmtId="0" fontId="2" fillId="34" borderId="27" xfId="0" applyNumberFormat="1" applyFont="1" applyFill="1" applyBorder="1" applyAlignment="1" applyProtection="1" quotePrefix="1">
      <alignment horizontal="center" vertical="center"/>
      <protection locked="0"/>
    </xf>
    <xf numFmtId="0" fontId="2" fillId="34" borderId="47" xfId="0" applyNumberFormat="1" applyFont="1" applyFill="1" applyBorder="1" applyAlignment="1" applyProtection="1">
      <alignment horizontal="center" vertical="center"/>
      <protection locked="0"/>
    </xf>
    <xf numFmtId="0" fontId="2" fillId="34" borderId="19" xfId="0" applyNumberFormat="1" applyFont="1" applyFill="1" applyBorder="1" applyAlignment="1" applyProtection="1">
      <alignment horizontal="center" vertical="center"/>
      <protection locked="0"/>
    </xf>
    <xf numFmtId="0" fontId="2" fillId="34" borderId="17" xfId="0" applyNumberFormat="1" applyFont="1" applyFill="1" applyBorder="1" applyAlignment="1" applyProtection="1">
      <alignment horizontal="center" vertical="center"/>
      <protection locked="0"/>
    </xf>
    <xf numFmtId="0" fontId="2" fillId="34" borderId="46" xfId="0" applyNumberFormat="1" applyFont="1" applyFill="1" applyBorder="1" applyAlignment="1" applyProtection="1">
      <alignment horizontal="center" vertical="center"/>
      <protection locked="0"/>
    </xf>
    <xf numFmtId="0" fontId="2" fillId="34" borderId="18" xfId="0"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xf>
    <xf numFmtId="0" fontId="5" fillId="0" borderId="19" xfId="0" applyFont="1" applyBorder="1" applyAlignment="1">
      <alignment horizontal="center" vertical="center"/>
    </xf>
    <xf numFmtId="0" fontId="3" fillId="0" borderId="47" xfId="0" applyNumberFormat="1" applyFont="1" applyFill="1" applyBorder="1" applyAlignment="1">
      <alignment horizontal="center" vertical="center"/>
    </xf>
    <xf numFmtId="0" fontId="3" fillId="0" borderId="46" xfId="0" applyNumberFormat="1" applyFont="1" applyFill="1" applyBorder="1" applyAlignment="1">
      <alignment horizontal="center" vertical="center"/>
    </xf>
    <xf numFmtId="49" fontId="0" fillId="0" borderId="21" xfId="0" applyNumberFormat="1" applyBorder="1" applyAlignment="1">
      <alignment horizontal="left" vertical="center"/>
    </xf>
    <xf numFmtId="49" fontId="0" fillId="0" borderId="12" xfId="0" applyNumberFormat="1" applyBorder="1" applyAlignment="1">
      <alignment horizontal="left" vertical="center"/>
    </xf>
    <xf numFmtId="49" fontId="0" fillId="0" borderId="11" xfId="0" applyNumberFormat="1" applyBorder="1" applyAlignment="1">
      <alignment horizontal="left" vertical="center"/>
    </xf>
    <xf numFmtId="49" fontId="0" fillId="0" borderId="0" xfId="0" applyNumberFormat="1" applyBorder="1" applyAlignment="1">
      <alignment horizontal="lef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18" fillId="0" borderId="15" xfId="0" applyFont="1" applyBorder="1" applyAlignment="1">
      <alignment horizontal="center" vertical="center"/>
    </xf>
    <xf numFmtId="0" fontId="18" fillId="0" borderId="21" xfId="0" applyFont="1" applyBorder="1" applyAlignment="1">
      <alignment horizontal="center" vertical="center"/>
    </xf>
    <xf numFmtId="0" fontId="18" fillId="0" borderId="12" xfId="0" applyFont="1" applyBorder="1" applyAlignment="1">
      <alignment horizontal="center" vertical="center"/>
    </xf>
    <xf numFmtId="0" fontId="18" fillId="0" borderId="22" xfId="0" applyFont="1" applyBorder="1" applyAlignment="1">
      <alignment horizontal="center" vertical="center"/>
    </xf>
    <xf numFmtId="0" fontId="13" fillId="0" borderId="27" xfId="0" applyNumberFormat="1" applyFont="1" applyFill="1" applyBorder="1" applyAlignment="1" applyProtection="1">
      <alignment horizontal="center" vertical="center"/>
      <protection hidden="1"/>
    </xf>
    <xf numFmtId="0" fontId="0" fillId="34" borderId="36" xfId="0" applyNumberFormat="1" applyFont="1" applyFill="1" applyBorder="1" applyAlignment="1" applyProtection="1">
      <alignment horizontal="center" vertical="center"/>
      <protection locked="0"/>
    </xf>
    <xf numFmtId="0" fontId="0" fillId="34" borderId="26" xfId="0" applyNumberFormat="1" applyFont="1" applyFill="1" applyBorder="1" applyAlignment="1" applyProtection="1">
      <alignment horizontal="center" vertical="center"/>
      <protection locked="0"/>
    </xf>
    <xf numFmtId="0" fontId="0" fillId="0" borderId="0" xfId="0" applyBorder="1" applyAlignment="1" applyProtection="1">
      <alignment horizontal="left" vertical="center"/>
      <protection hidden="1"/>
    </xf>
    <xf numFmtId="0" fontId="3" fillId="0" borderId="17"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textRotation="90" wrapText="1"/>
    </xf>
    <xf numFmtId="0" fontId="5" fillId="0" borderId="30" xfId="0" applyNumberFormat="1" applyFont="1" applyFill="1" applyBorder="1" applyAlignment="1">
      <alignment horizontal="center" vertical="center" textRotation="90" wrapText="1"/>
    </xf>
    <xf numFmtId="0" fontId="5" fillId="0" borderId="11" xfId="0" applyNumberFormat="1" applyFont="1" applyFill="1" applyBorder="1" applyAlignment="1">
      <alignment horizontal="center" vertical="center" textRotation="90" wrapText="1"/>
    </xf>
    <xf numFmtId="0" fontId="5" fillId="0" borderId="31" xfId="0" applyNumberFormat="1" applyFont="1" applyFill="1" applyBorder="1" applyAlignment="1">
      <alignment horizontal="center" vertical="center" textRotation="90" wrapText="1"/>
    </xf>
    <xf numFmtId="0" fontId="5" fillId="0" borderId="43" xfId="0" applyNumberFormat="1" applyFont="1" applyFill="1" applyBorder="1" applyAlignment="1">
      <alignment horizontal="center" vertical="center" textRotation="90" wrapText="1"/>
    </xf>
    <xf numFmtId="0" fontId="5" fillId="0" borderId="33" xfId="0" applyNumberFormat="1" applyFont="1" applyFill="1" applyBorder="1" applyAlignment="1">
      <alignment horizontal="center" vertical="center" textRotation="90" wrapText="1"/>
    </xf>
    <xf numFmtId="0" fontId="13" fillId="0" borderId="47" xfId="0" applyNumberFormat="1" applyFont="1" applyFill="1" applyBorder="1" applyAlignment="1" applyProtection="1">
      <alignment horizontal="center" vertical="center"/>
      <protection hidden="1"/>
    </xf>
    <xf numFmtId="0" fontId="13" fillId="0" borderId="18" xfId="0" applyNumberFormat="1" applyFont="1" applyFill="1" applyBorder="1" applyAlignment="1" applyProtection="1">
      <alignment horizontal="center" vertical="center"/>
      <protection hidden="1"/>
    </xf>
    <xf numFmtId="0" fontId="13" fillId="0" borderId="46" xfId="0" applyNumberFormat="1" applyFont="1" applyFill="1" applyBorder="1" applyAlignment="1" applyProtection="1">
      <alignment horizontal="center" vertical="center"/>
      <protection hidden="1"/>
    </xf>
    <xf numFmtId="0" fontId="2" fillId="0" borderId="41" xfId="0" applyNumberFormat="1" applyFont="1" applyFill="1" applyBorder="1" applyAlignment="1" applyProtection="1">
      <alignment horizontal="center" vertical="center"/>
      <protection locked="0"/>
    </xf>
    <xf numFmtId="0" fontId="2" fillId="0" borderId="39" xfId="0" applyNumberFormat="1" applyFont="1" applyFill="1" applyBorder="1" applyAlignment="1" applyProtection="1">
      <alignment horizontal="center" vertical="center"/>
      <protection locked="0"/>
    </xf>
    <xf numFmtId="0" fontId="2" fillId="0" borderId="40" xfId="0" applyNumberFormat="1" applyFont="1" applyFill="1" applyBorder="1" applyAlignment="1" applyProtection="1">
      <alignment horizontal="center" vertical="center"/>
      <protection locked="0"/>
    </xf>
    <xf numFmtId="0" fontId="2" fillId="0" borderId="27" xfId="0" applyNumberFormat="1" applyFont="1" applyFill="1" applyBorder="1" applyAlignment="1" applyProtection="1">
      <alignment horizontal="center" vertical="center"/>
      <protection locked="0"/>
    </xf>
    <xf numFmtId="0" fontId="0" fillId="0" borderId="27" xfId="0" applyNumberFormat="1" applyFont="1" applyFill="1" applyBorder="1" applyAlignment="1" applyProtection="1">
      <alignment horizontal="center" vertical="center" wrapText="1"/>
      <protection locked="0"/>
    </xf>
    <xf numFmtId="0" fontId="0" fillId="0" borderId="37" xfId="0" applyNumberFormat="1" applyFont="1" applyFill="1" applyBorder="1" applyAlignment="1" applyProtection="1">
      <alignment horizontal="center" vertical="center" wrapText="1"/>
      <protection locked="0"/>
    </xf>
    <xf numFmtId="0" fontId="2" fillId="0" borderId="47"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center"/>
      <protection locked="0"/>
    </xf>
    <xf numFmtId="0" fontId="2" fillId="0" borderId="46" xfId="0" applyNumberFormat="1" applyFont="1" applyFill="1" applyBorder="1" applyAlignment="1" applyProtection="1">
      <alignment horizontal="center" vertical="center"/>
      <protection locked="0"/>
    </xf>
    <xf numFmtId="0" fontId="2" fillId="0" borderId="16" xfId="0" applyNumberFormat="1" applyFont="1" applyFill="1" applyBorder="1" applyAlignment="1" applyProtection="1">
      <alignment horizontal="center" vertical="center"/>
      <protection locked="0"/>
    </xf>
    <xf numFmtId="0" fontId="0" fillId="0" borderId="16" xfId="0" applyNumberFormat="1" applyFont="1" applyFill="1" applyBorder="1" applyAlignment="1" applyProtection="1">
      <alignment horizontal="center" vertical="center" wrapText="1"/>
      <protection locked="0"/>
    </xf>
    <xf numFmtId="0" fontId="0" fillId="0" borderId="49" xfId="0" applyNumberFormat="1" applyFont="1" applyFill="1" applyBorder="1" applyAlignment="1" applyProtection="1">
      <alignment horizontal="center" vertical="center" wrapText="1"/>
      <protection locked="0"/>
    </xf>
    <xf numFmtId="0" fontId="3" fillId="0" borderId="27" xfId="0" applyNumberFormat="1" applyFont="1" applyFill="1" applyBorder="1" applyAlignment="1">
      <alignment horizontal="center" vertical="center"/>
    </xf>
    <xf numFmtId="0" fontId="0" fillId="0" borderId="27" xfId="0" applyNumberFormat="1" applyFont="1" applyFill="1" applyBorder="1" applyAlignment="1">
      <alignment vertical="center" wrapText="1"/>
    </xf>
    <xf numFmtId="0" fontId="5" fillId="0" borderId="26" xfId="0" applyNumberFormat="1" applyFont="1" applyFill="1" applyBorder="1" applyAlignment="1">
      <alignment horizontal="center" vertical="center" textRotation="90" wrapText="1"/>
    </xf>
    <xf numFmtId="0" fontId="5" fillId="0" borderId="0" xfId="0" applyNumberFormat="1" applyFont="1" applyFill="1" applyBorder="1" applyAlignment="1">
      <alignment horizontal="center" vertical="center" textRotation="90" wrapText="1"/>
    </xf>
    <xf numFmtId="0" fontId="5" fillId="0" borderId="21" xfId="0" applyNumberFormat="1" applyFont="1" applyFill="1" applyBorder="1" applyAlignment="1">
      <alignment horizontal="center" vertical="center" textRotation="90" wrapText="1"/>
    </xf>
    <xf numFmtId="0" fontId="5" fillId="0" borderId="12" xfId="0" applyNumberFormat="1" applyFont="1" applyFill="1" applyBorder="1" applyAlignment="1">
      <alignment horizontal="center" vertical="center" textRotation="90" wrapText="1"/>
    </xf>
    <xf numFmtId="0" fontId="3" fillId="0" borderId="50" xfId="0" applyNumberFormat="1" applyFont="1" applyFill="1" applyBorder="1" applyAlignment="1">
      <alignment horizontal="center" vertical="center"/>
    </xf>
    <xf numFmtId="0" fontId="5" fillId="0" borderId="51" xfId="0" applyNumberFormat="1" applyFont="1" applyFill="1" applyBorder="1" applyAlignment="1">
      <alignment vertical="center" wrapText="1"/>
    </xf>
    <xf numFmtId="0" fontId="5" fillId="0" borderId="52" xfId="0" applyNumberFormat="1" applyFont="1" applyFill="1" applyBorder="1" applyAlignment="1">
      <alignment vertical="center" wrapText="1"/>
    </xf>
    <xf numFmtId="0" fontId="3" fillId="0" borderId="53" xfId="0" applyNumberFormat="1" applyFont="1" applyFill="1" applyBorder="1" applyAlignment="1" applyProtection="1">
      <alignment horizontal="left" vertical="center"/>
      <protection/>
    </xf>
    <xf numFmtId="0" fontId="3" fillId="0" borderId="27" xfId="0" applyNumberFormat="1" applyFont="1" applyFill="1" applyBorder="1" applyAlignment="1" applyProtection="1">
      <alignment horizontal="left" vertical="center"/>
      <protection/>
    </xf>
    <xf numFmtId="0" fontId="3" fillId="33" borderId="16" xfId="0" applyNumberFormat="1" applyFont="1" applyFill="1" applyBorder="1" applyAlignment="1" applyProtection="1">
      <alignment horizontal="left" vertical="center"/>
      <protection/>
    </xf>
    <xf numFmtId="0" fontId="7" fillId="0" borderId="54" xfId="0" applyNumberFormat="1" applyFont="1" applyFill="1" applyBorder="1" applyAlignment="1" applyProtection="1">
      <alignment horizontal="center" vertical="center" wrapText="1"/>
      <protection hidden="1"/>
    </xf>
    <xf numFmtId="0" fontId="2" fillId="34" borderId="55" xfId="0" applyNumberFormat="1" applyFont="1" applyFill="1" applyBorder="1" applyAlignment="1" applyProtection="1">
      <alignment horizontal="center" vertical="center"/>
      <protection locked="0"/>
    </xf>
    <xf numFmtId="0" fontId="2" fillId="34" borderId="54" xfId="0" applyNumberFormat="1" applyFont="1" applyFill="1" applyBorder="1" applyAlignment="1" applyProtection="1">
      <alignment horizontal="center" vertical="center"/>
      <protection locked="0"/>
    </xf>
    <xf numFmtId="0" fontId="2" fillId="34" borderId="56" xfId="0" applyNumberFormat="1" applyFont="1" applyFill="1" applyBorder="1" applyAlignment="1" applyProtection="1">
      <alignment horizontal="center" vertical="center"/>
      <protection locked="0"/>
    </xf>
    <xf numFmtId="0" fontId="6" fillId="0" borderId="57" xfId="0" applyNumberFormat="1" applyFont="1" applyFill="1" applyBorder="1" applyAlignment="1">
      <alignment horizontal="left" vertical="center"/>
    </xf>
    <xf numFmtId="0" fontId="3" fillId="0" borderId="58" xfId="0" applyNumberFormat="1" applyFont="1" applyFill="1" applyBorder="1" applyAlignment="1">
      <alignment horizontal="left" vertical="center"/>
    </xf>
    <xf numFmtId="0" fontId="5" fillId="0" borderId="38"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0" fontId="5" fillId="0" borderId="42" xfId="0" applyNumberFormat="1" applyFont="1" applyFill="1" applyBorder="1" applyAlignment="1">
      <alignment horizontal="center" vertical="center"/>
    </xf>
    <xf numFmtId="0" fontId="3" fillId="0" borderId="50" xfId="0" applyNumberFormat="1" applyFont="1" applyFill="1" applyBorder="1" applyAlignment="1" applyProtection="1">
      <alignment horizontal="center" vertical="center"/>
      <protection locked="0"/>
    </xf>
    <xf numFmtId="0" fontId="3" fillId="0" borderId="51" xfId="0" applyNumberFormat="1" applyFont="1" applyFill="1" applyBorder="1" applyAlignment="1" applyProtection="1">
      <alignment horizontal="center" vertical="center"/>
      <protection locked="0"/>
    </xf>
    <xf numFmtId="0" fontId="3" fillId="0" borderId="52" xfId="0" applyNumberFormat="1" applyFont="1" applyFill="1" applyBorder="1" applyAlignment="1" applyProtection="1">
      <alignment horizontal="center" vertical="center"/>
      <protection locked="0"/>
    </xf>
    <xf numFmtId="0" fontId="3" fillId="0" borderId="4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46" xfId="0" applyNumberFormat="1" applyFont="1" applyFill="1" applyBorder="1" applyAlignment="1" applyProtection="1">
      <alignment horizontal="center" vertical="center"/>
      <protection/>
    </xf>
    <xf numFmtId="49" fontId="12" fillId="34" borderId="27" xfId="45" applyNumberFormat="1" applyFill="1" applyBorder="1" applyAlignment="1" applyProtection="1">
      <alignment horizontal="center" vertical="center" wrapText="1"/>
      <protection locked="0"/>
    </xf>
    <xf numFmtId="49" fontId="0" fillId="34" borderId="27" xfId="64" applyNumberFormat="1" applyFont="1" applyFill="1" applyBorder="1" applyAlignment="1" applyProtection="1">
      <alignment horizontal="center" vertical="center" wrapText="1"/>
      <protection locked="0"/>
    </xf>
    <xf numFmtId="49" fontId="0" fillId="34" borderId="37" xfId="64" applyNumberFormat="1" applyFont="1" applyFill="1" applyBorder="1" applyAlignment="1" applyProtection="1">
      <alignment horizontal="center" vertical="center" wrapText="1"/>
      <protection locked="0"/>
    </xf>
    <xf numFmtId="0" fontId="3" fillId="34" borderId="55" xfId="0" applyNumberFormat="1" applyFont="1" applyFill="1" applyBorder="1" applyAlignment="1" applyProtection="1">
      <alignment horizontal="center" vertical="center"/>
      <protection locked="0"/>
    </xf>
    <xf numFmtId="0" fontId="3" fillId="34" borderId="54" xfId="0" applyNumberFormat="1" applyFont="1" applyFill="1" applyBorder="1" applyAlignment="1" applyProtection="1">
      <alignment horizontal="center" vertical="center"/>
      <protection locked="0"/>
    </xf>
    <xf numFmtId="0" fontId="3" fillId="34" borderId="59" xfId="0" applyNumberFormat="1" applyFont="1" applyFill="1" applyBorder="1" applyAlignment="1" applyProtection="1">
      <alignment horizontal="center" vertical="center"/>
      <protection locked="0"/>
    </xf>
    <xf numFmtId="0" fontId="3" fillId="0" borderId="58" xfId="0" applyNumberFormat="1" applyFont="1" applyFill="1" applyBorder="1" applyAlignment="1" applyProtection="1">
      <alignment horizontal="center" vertical="center"/>
      <protection/>
    </xf>
    <xf numFmtId="0" fontId="5" fillId="33" borderId="47" xfId="0" applyNumberFormat="1" applyFont="1" applyFill="1" applyBorder="1" applyAlignment="1" applyProtection="1">
      <alignment horizontal="center" vertical="center" wrapText="1"/>
      <protection/>
    </xf>
    <xf numFmtId="0" fontId="5" fillId="33" borderId="18" xfId="0" applyNumberFormat="1" applyFont="1" applyFill="1" applyBorder="1" applyAlignment="1" applyProtection="1">
      <alignment horizontal="center" vertical="center" wrapText="1"/>
      <protection/>
    </xf>
    <xf numFmtId="0" fontId="5" fillId="33" borderId="46" xfId="0" applyNumberFormat="1" applyFont="1" applyFill="1" applyBorder="1" applyAlignment="1" applyProtection="1">
      <alignment horizontal="center" vertical="center" wrapText="1"/>
      <protection/>
    </xf>
    <xf numFmtId="164" fontId="0" fillId="34" borderId="47" xfId="64" applyNumberFormat="1" applyFont="1" applyFill="1" applyBorder="1" applyAlignment="1" applyProtection="1">
      <alignment horizontal="center" vertical="center" wrapText="1"/>
      <protection locked="0"/>
    </xf>
    <xf numFmtId="164" fontId="0" fillId="34" borderId="18" xfId="64" applyNumberFormat="1" applyFont="1" applyFill="1" applyBorder="1" applyAlignment="1" applyProtection="1">
      <alignment horizontal="center" vertical="center" wrapText="1"/>
      <protection locked="0"/>
    </xf>
    <xf numFmtId="164" fontId="0" fillId="34" borderId="19" xfId="64" applyNumberFormat="1" applyFont="1" applyFill="1" applyBorder="1" applyAlignment="1" applyProtection="1">
      <alignment horizontal="center" vertical="center" wrapText="1"/>
      <protection locked="0"/>
    </xf>
    <xf numFmtId="49" fontId="2" fillId="34" borderId="27" xfId="0" applyNumberFormat="1" applyFont="1" applyFill="1" applyBorder="1" applyAlignment="1" applyProtection="1">
      <alignment horizontal="left" vertical="center"/>
      <protection locked="0"/>
    </xf>
    <xf numFmtId="49" fontId="2" fillId="34" borderId="47" xfId="0" applyNumberFormat="1" applyFont="1" applyFill="1" applyBorder="1" applyAlignment="1" applyProtection="1">
      <alignment horizontal="center" vertical="center"/>
      <protection locked="0"/>
    </xf>
    <xf numFmtId="49" fontId="2" fillId="34" borderId="18" xfId="0" applyNumberFormat="1" applyFont="1" applyFill="1" applyBorder="1" applyAlignment="1" applyProtection="1">
      <alignment horizontal="center" vertical="center"/>
      <protection locked="0"/>
    </xf>
    <xf numFmtId="49" fontId="2" fillId="34" borderId="19"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left" vertical="center"/>
      <protection/>
    </xf>
    <xf numFmtId="0" fontId="3" fillId="0" borderId="60" xfId="0" applyNumberFormat="1" applyFont="1" applyFill="1" applyBorder="1" applyAlignment="1" applyProtection="1">
      <alignment horizontal="left" vertical="center"/>
      <protection/>
    </xf>
    <xf numFmtId="0" fontId="5" fillId="0" borderId="16" xfId="0" applyNumberFormat="1" applyFont="1" applyFill="1" applyBorder="1" applyAlignment="1" applyProtection="1">
      <alignment horizontal="left" vertical="center" wrapText="1"/>
      <protection/>
    </xf>
    <xf numFmtId="165" fontId="0" fillId="34" borderId="27" xfId="0" applyNumberFormat="1" applyFont="1" applyFill="1" applyBorder="1" applyAlignment="1" applyProtection="1">
      <alignment horizontal="center" vertical="center" wrapText="1"/>
      <protection locked="0"/>
    </xf>
    <xf numFmtId="166" fontId="0" fillId="34" borderId="27" xfId="0" applyNumberFormat="1" applyFont="1" applyFill="1" applyBorder="1" applyAlignment="1" applyProtection="1">
      <alignment horizontal="center" vertical="center" wrapText="1"/>
      <protection locked="0"/>
    </xf>
    <xf numFmtId="0" fontId="0" fillId="0" borderId="37" xfId="0" applyNumberFormat="1" applyFont="1" applyFill="1" applyBorder="1" applyAlignment="1">
      <alignment vertical="center" wrapText="1"/>
    </xf>
    <xf numFmtId="0" fontId="4" fillId="0" borderId="17"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13" fillId="0" borderId="16" xfId="0" applyNumberFormat="1" applyFont="1" applyFill="1" applyBorder="1" applyAlignment="1" applyProtection="1">
      <alignment horizontal="center" vertical="center"/>
      <protection hidden="1"/>
    </xf>
    <xf numFmtId="0" fontId="18" fillId="0" borderId="13" xfId="0" applyNumberFormat="1" applyFont="1" applyFill="1" applyBorder="1" applyAlignment="1">
      <alignment horizontal="center" vertical="center"/>
    </xf>
    <xf numFmtId="0" fontId="18" fillId="0" borderId="14" xfId="0" applyNumberFormat="1" applyFont="1" applyFill="1" applyBorder="1" applyAlignment="1">
      <alignment horizontal="center" vertical="center"/>
    </xf>
    <xf numFmtId="0" fontId="18" fillId="0" borderId="61" xfId="0" applyNumberFormat="1" applyFont="1" applyFill="1" applyBorder="1" applyAlignment="1">
      <alignment horizontal="center" vertical="center"/>
    </xf>
    <xf numFmtId="0" fontId="18" fillId="0" borderId="43" xfId="0" applyNumberFormat="1" applyFont="1" applyFill="1" applyBorder="1" applyAlignment="1">
      <alignment horizontal="center" vertical="center"/>
    </xf>
    <xf numFmtId="0" fontId="18" fillId="0" borderId="32" xfId="0" applyNumberFormat="1" applyFont="1" applyFill="1" applyBorder="1" applyAlignment="1">
      <alignment horizontal="center" vertical="center"/>
    </xf>
    <xf numFmtId="0" fontId="18" fillId="0" borderId="33" xfId="0" applyNumberFormat="1" applyFont="1" applyFill="1" applyBorder="1" applyAlignment="1">
      <alignment horizontal="center" vertical="center"/>
    </xf>
    <xf numFmtId="0" fontId="0" fillId="0" borderId="26" xfId="0" applyBorder="1" applyAlignment="1" applyProtection="1">
      <alignment horizontal="left" vertical="center"/>
      <protection hidden="1"/>
    </xf>
    <xf numFmtId="0" fontId="7" fillId="0" borderId="32" xfId="0" applyFont="1" applyBorder="1" applyAlignment="1" applyProtection="1">
      <alignment horizontal="center" vertical="center"/>
      <protection hidden="1"/>
    </xf>
    <xf numFmtId="0" fontId="0" fillId="0" borderId="13"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5" fillId="0" borderId="49" xfId="0" applyNumberFormat="1" applyFont="1" applyFill="1" applyBorder="1" applyAlignment="1" applyProtection="1">
      <alignment horizontal="left" vertical="center" wrapText="1"/>
      <protection/>
    </xf>
    <xf numFmtId="0" fontId="18" fillId="0" borderId="13"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43" xfId="0" applyNumberFormat="1" applyFont="1" applyFill="1" applyBorder="1" applyAlignment="1">
      <alignment horizontal="center" vertical="center" wrapText="1"/>
    </xf>
    <xf numFmtId="0" fontId="18" fillId="0" borderId="32" xfId="0" applyNumberFormat="1" applyFont="1" applyFill="1" applyBorder="1" applyAlignment="1">
      <alignment horizontal="center" vertical="center" wrapText="1"/>
    </xf>
    <xf numFmtId="0" fontId="0" fillId="0" borderId="0" xfId="0"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4" fillId="0" borderId="0" xfId="0" applyFont="1" applyAlignment="1" applyProtection="1">
      <alignment horizontal="center" vertical="center"/>
      <protection hidden="1"/>
    </xf>
    <xf numFmtId="0" fontId="18" fillId="0" borderId="15" xfId="0" applyNumberFormat="1" applyFont="1" applyFill="1" applyBorder="1" applyAlignment="1">
      <alignment horizontal="center" vertical="center"/>
    </xf>
    <xf numFmtId="0" fontId="18" fillId="0" borderId="45" xfId="0" applyNumberFormat="1" applyFont="1" applyFill="1" applyBorder="1" applyAlignment="1">
      <alignment horizontal="center" vertical="center"/>
    </xf>
    <xf numFmtId="0" fontId="7" fillId="0" borderId="12" xfId="0" applyNumberFormat="1" applyFont="1" applyFill="1" applyBorder="1" applyAlignment="1" applyProtection="1">
      <alignment horizontal="center" vertical="center" wrapText="1"/>
      <protection hidden="1"/>
    </xf>
    <xf numFmtId="0" fontId="0" fillId="0" borderId="14" xfId="0" applyNumberFormat="1" applyFont="1" applyFill="1" applyBorder="1" applyAlignment="1" applyProtection="1">
      <alignment horizontal="left" vertical="center" wrapText="1"/>
      <protection hidden="1"/>
    </xf>
    <xf numFmtId="0" fontId="3" fillId="0" borderId="38" xfId="0" applyNumberFormat="1" applyFont="1" applyFill="1" applyBorder="1" applyAlignment="1" applyProtection="1">
      <alignment horizontal="right" vertical="center"/>
      <protection hidden="1"/>
    </xf>
    <xf numFmtId="0" fontId="3" fillId="0" borderId="39" xfId="0" applyNumberFormat="1" applyFont="1" applyFill="1" applyBorder="1" applyAlignment="1" applyProtection="1">
      <alignment horizontal="right" vertical="center"/>
      <protection hidden="1"/>
    </xf>
    <xf numFmtId="0" fontId="3" fillId="0" borderId="40" xfId="0" applyNumberFormat="1" applyFont="1" applyFill="1" applyBorder="1" applyAlignment="1" applyProtection="1">
      <alignment horizontal="right" vertical="center"/>
      <protection hidden="1"/>
    </xf>
    <xf numFmtId="0" fontId="3" fillId="0" borderId="39" xfId="0" applyNumberFormat="1" applyFont="1" applyFill="1" applyBorder="1" applyAlignment="1" applyProtection="1">
      <alignment horizontal="center" vertical="center"/>
      <protection hidden="1"/>
    </xf>
    <xf numFmtId="0" fontId="0" fillId="0" borderId="26" xfId="0" applyBorder="1" applyAlignment="1">
      <alignment horizontal="center" vertical="center"/>
    </xf>
    <xf numFmtId="0" fontId="16" fillId="0" borderId="0" xfId="0"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2"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7" fillId="0" borderId="54" xfId="0" applyNumberFormat="1" applyFont="1" applyFill="1" applyBorder="1" applyAlignment="1" applyProtection="1">
      <alignment horizontal="center" vertical="center" wrapText="1"/>
      <protection hidden="1"/>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3" fillId="33" borderId="63" xfId="0" applyNumberFormat="1" applyFont="1" applyFill="1" applyBorder="1" applyAlignment="1" applyProtection="1">
      <alignment horizontal="center" vertical="center" wrapText="1"/>
      <protection hidden="1"/>
    </xf>
    <xf numFmtId="0" fontId="3" fillId="33" borderId="66" xfId="0" applyNumberFormat="1" applyFont="1" applyFill="1" applyBorder="1" applyAlignment="1" applyProtection="1">
      <alignment horizontal="center" vertical="center" wrapText="1"/>
      <protection hidden="1"/>
    </xf>
    <xf numFmtId="0" fontId="3" fillId="33" borderId="65" xfId="0" applyNumberFormat="1" applyFont="1" applyFill="1" applyBorder="1" applyAlignment="1" applyProtection="1">
      <alignment horizontal="center" vertical="center" wrapText="1"/>
      <protection hidden="1"/>
    </xf>
    <xf numFmtId="0" fontId="3" fillId="33" borderId="67" xfId="0" applyNumberFormat="1" applyFont="1" applyFill="1" applyBorder="1" applyAlignment="1" applyProtection="1">
      <alignment horizontal="center" vertical="center" wrapText="1"/>
      <protection hidden="1"/>
    </xf>
    <xf numFmtId="0" fontId="7" fillId="0" borderId="14" xfId="0" applyNumberFormat="1" applyFont="1" applyFill="1" applyBorder="1" applyAlignment="1" applyProtection="1">
      <alignment horizontal="center" vertical="center" wrapText="1"/>
      <protection hidden="1"/>
    </xf>
    <xf numFmtId="0" fontId="5" fillId="0" borderId="4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0" fontId="5" fillId="0" borderId="45" xfId="0" applyNumberFormat="1" applyFont="1" applyFill="1" applyBorder="1" applyAlignment="1">
      <alignment horizontal="center" vertical="center" wrapText="1"/>
    </xf>
    <xf numFmtId="0" fontId="2" fillId="34" borderId="41" xfId="0" applyNumberFormat="1" applyFont="1" applyFill="1" applyBorder="1" applyAlignment="1" applyProtection="1">
      <alignment horizontal="center" vertical="center"/>
      <protection locked="0"/>
    </xf>
    <xf numFmtId="0" fontId="2" fillId="34" borderId="39" xfId="0" applyNumberFormat="1" applyFont="1" applyFill="1" applyBorder="1" applyAlignment="1" applyProtection="1">
      <alignment horizontal="center" vertical="center"/>
      <protection locked="0"/>
    </xf>
    <xf numFmtId="0" fontId="2" fillId="34" borderId="42" xfId="0" applyNumberFormat="1" applyFont="1" applyFill="1" applyBorder="1" applyAlignment="1" applyProtection="1">
      <alignment horizontal="center" vertical="center"/>
      <protection locked="0"/>
    </xf>
    <xf numFmtId="0" fontId="2" fillId="34" borderId="47" xfId="0" applyNumberFormat="1" applyFont="1" applyFill="1" applyBorder="1" applyAlignment="1" applyProtection="1">
      <alignment horizontal="left" vertical="center"/>
      <protection locked="0"/>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16" fillId="34" borderId="36" xfId="0" applyNumberFormat="1" applyFont="1" applyFill="1" applyBorder="1" applyAlignment="1" applyProtection="1">
      <alignment horizontal="center" vertical="center"/>
      <protection locked="0"/>
    </xf>
    <xf numFmtId="0" fontId="16" fillId="34" borderId="26" xfId="0" applyNumberFormat="1" applyFont="1" applyFill="1" applyBorder="1" applyAlignment="1" applyProtection="1">
      <alignment horizontal="center" vertical="center"/>
      <protection locked="0"/>
    </xf>
    <xf numFmtId="0" fontId="16" fillId="34" borderId="30" xfId="0" applyNumberFormat="1" applyFont="1" applyFill="1" applyBorder="1" applyAlignment="1" applyProtection="1">
      <alignment horizontal="center" vertical="center"/>
      <protection locked="0"/>
    </xf>
    <xf numFmtId="0" fontId="3" fillId="0" borderId="37" xfId="0" applyNumberFormat="1" applyFont="1" applyFill="1" applyBorder="1" applyAlignment="1">
      <alignment horizontal="center" vertical="center"/>
    </xf>
    <xf numFmtId="0" fontId="0" fillId="0" borderId="54" xfId="0" applyNumberFormat="1" applyFont="1" applyFill="1" applyBorder="1" applyAlignment="1" applyProtection="1">
      <alignment horizontal="left" vertical="center" wrapText="1"/>
      <protection hidden="1"/>
    </xf>
    <xf numFmtId="0" fontId="2" fillId="34" borderId="40" xfId="0" applyNumberFormat="1" applyFont="1" applyFill="1" applyBorder="1" applyAlignment="1" applyProtection="1">
      <alignment horizontal="center" vertical="center"/>
      <protection locked="0"/>
    </xf>
    <xf numFmtId="0" fontId="3" fillId="0" borderId="19" xfId="0" applyNumberFormat="1" applyFont="1" applyFill="1" applyBorder="1" applyAlignment="1">
      <alignment horizontal="center" vertical="center"/>
    </xf>
    <xf numFmtId="0" fontId="2" fillId="34" borderId="68" xfId="0" applyNumberFormat="1" applyFont="1" applyFill="1" applyBorder="1" applyAlignment="1" applyProtection="1">
      <alignment horizontal="center" vertical="center"/>
      <protection locked="0"/>
    </xf>
    <xf numFmtId="0" fontId="2" fillId="34" borderId="69" xfId="0" applyNumberFormat="1" applyFont="1" applyFill="1" applyBorder="1" applyAlignment="1" applyProtection="1">
      <alignment horizontal="center" vertical="center"/>
      <protection locked="0"/>
    </xf>
    <xf numFmtId="166" fontId="0" fillId="34" borderId="47" xfId="0" applyNumberFormat="1" applyFont="1" applyFill="1" applyBorder="1" applyAlignment="1" applyProtection="1">
      <alignment horizontal="center" vertical="center" wrapText="1"/>
      <protection hidden="1"/>
    </xf>
    <xf numFmtId="166" fontId="0" fillId="34" borderId="18" xfId="0" applyNumberFormat="1" applyFont="1" applyFill="1" applyBorder="1" applyAlignment="1" applyProtection="1">
      <alignment horizontal="center" vertical="center" wrapText="1"/>
      <protection hidden="1"/>
    </xf>
    <xf numFmtId="0" fontId="3" fillId="0" borderId="17" xfId="0" applyNumberFormat="1" applyFont="1" applyFill="1" applyBorder="1" applyAlignment="1" applyProtection="1">
      <alignment horizontal="left" vertical="center"/>
      <protection hidden="1"/>
    </xf>
    <xf numFmtId="0" fontId="3" fillId="0" borderId="18" xfId="0" applyNumberFormat="1" applyFont="1" applyFill="1" applyBorder="1" applyAlignment="1" applyProtection="1">
      <alignment horizontal="left" vertical="center"/>
      <protection hidden="1"/>
    </xf>
    <xf numFmtId="0" fontId="3" fillId="0" borderId="38" xfId="0" applyNumberFormat="1" applyFont="1" applyFill="1" applyBorder="1" applyAlignment="1" applyProtection="1">
      <alignment horizontal="left" vertical="center"/>
      <protection hidden="1"/>
    </xf>
    <xf numFmtId="0" fontId="5" fillId="0" borderId="39" xfId="0" applyNumberFormat="1" applyFont="1" applyFill="1" applyBorder="1" applyAlignment="1" applyProtection="1">
      <alignment horizontal="left" vertical="center" wrapText="1"/>
      <protection hidden="1"/>
    </xf>
    <xf numFmtId="0" fontId="5" fillId="0" borderId="40" xfId="0" applyNumberFormat="1" applyFont="1" applyFill="1" applyBorder="1" applyAlignment="1" applyProtection="1">
      <alignment horizontal="left" vertical="center" wrapText="1"/>
      <protection hidden="1"/>
    </xf>
    <xf numFmtId="0" fontId="3" fillId="0" borderId="41" xfId="0" applyNumberFormat="1" applyFont="1" applyFill="1" applyBorder="1" applyAlignment="1" applyProtection="1">
      <alignment horizontal="left" vertical="center"/>
      <protection hidden="1"/>
    </xf>
    <xf numFmtId="0" fontId="3" fillId="0" borderId="39" xfId="0" applyNumberFormat="1" applyFont="1" applyFill="1" applyBorder="1" applyAlignment="1" applyProtection="1">
      <alignment horizontal="left" vertical="center"/>
      <protection hidden="1"/>
    </xf>
    <xf numFmtId="0" fontId="3" fillId="0" borderId="40" xfId="0" applyNumberFormat="1" applyFont="1" applyFill="1" applyBorder="1" applyAlignment="1" applyProtection="1">
      <alignment horizontal="left" vertical="center"/>
      <protection hidden="1"/>
    </xf>
    <xf numFmtId="0" fontId="3" fillId="0" borderId="50" xfId="0" applyNumberFormat="1" applyFont="1" applyFill="1" applyBorder="1" applyAlignment="1" applyProtection="1">
      <alignment horizontal="center" vertical="center"/>
      <protection hidden="1"/>
    </xf>
    <xf numFmtId="0" fontId="3" fillId="0" borderId="51" xfId="0" applyNumberFormat="1" applyFont="1" applyFill="1" applyBorder="1" applyAlignment="1" applyProtection="1">
      <alignment horizontal="center" vertical="center"/>
      <protection hidden="1"/>
    </xf>
    <xf numFmtId="0" fontId="3" fillId="0" borderId="52" xfId="0" applyNumberFormat="1" applyFont="1" applyFill="1" applyBorder="1" applyAlignment="1" applyProtection="1">
      <alignment horizontal="center" vertical="center"/>
      <protection hidden="1"/>
    </xf>
    <xf numFmtId="0" fontId="3" fillId="0" borderId="70" xfId="0" applyNumberFormat="1" applyFont="1" applyFill="1" applyBorder="1" applyAlignment="1" applyProtection="1">
      <alignment horizontal="center" vertical="center"/>
      <protection hidden="1"/>
    </xf>
    <xf numFmtId="49" fontId="2" fillId="34" borderId="70" xfId="0" applyNumberFormat="1" applyFont="1" applyFill="1" applyBorder="1" applyAlignment="1" applyProtection="1">
      <alignment horizontal="left" vertical="center"/>
      <protection hidden="1"/>
    </xf>
    <xf numFmtId="0" fontId="3" fillId="0" borderId="38" xfId="0" applyNumberFormat="1" applyFont="1" applyFill="1" applyBorder="1" applyAlignment="1">
      <alignment horizontal="center" vertical="center"/>
    </xf>
    <xf numFmtId="0" fontId="3" fillId="0" borderId="39" xfId="0" applyNumberFormat="1" applyFont="1" applyFill="1" applyBorder="1" applyAlignment="1">
      <alignment horizontal="center" vertical="center"/>
    </xf>
    <xf numFmtId="0" fontId="3" fillId="0" borderId="42" xfId="0" applyNumberFormat="1" applyFont="1" applyFill="1" applyBorder="1" applyAlignment="1">
      <alignment horizontal="center" vertical="center"/>
    </xf>
    <xf numFmtId="0" fontId="6" fillId="0" borderId="57" xfId="0" applyNumberFormat="1" applyFont="1" applyFill="1" applyBorder="1" applyAlignment="1" applyProtection="1">
      <alignment horizontal="left" vertical="center"/>
      <protection hidden="1"/>
    </xf>
    <xf numFmtId="0" fontId="3" fillId="0" borderId="58" xfId="0" applyNumberFormat="1" applyFont="1" applyFill="1" applyBorder="1" applyAlignment="1" applyProtection="1">
      <alignment horizontal="left" vertical="center"/>
      <protection hidden="1"/>
    </xf>
    <xf numFmtId="0" fontId="2" fillId="34" borderId="55" xfId="0" applyNumberFormat="1" applyFont="1" applyFill="1" applyBorder="1" applyAlignment="1" applyProtection="1">
      <alignment horizontal="left" vertical="center"/>
      <protection hidden="1"/>
    </xf>
    <xf numFmtId="0" fontId="2" fillId="34" borderId="54" xfId="0" applyNumberFormat="1" applyFont="1" applyFill="1" applyBorder="1" applyAlignment="1" applyProtection="1">
      <alignment horizontal="left" vertical="center"/>
      <protection hidden="1"/>
    </xf>
    <xf numFmtId="0" fontId="2" fillId="34" borderId="59" xfId="0" applyNumberFormat="1" applyFont="1" applyFill="1" applyBorder="1" applyAlignment="1" applyProtection="1">
      <alignment horizontal="left" vertical="center"/>
      <protection hidden="1"/>
    </xf>
    <xf numFmtId="0" fontId="3" fillId="0" borderId="58" xfId="0" applyNumberFormat="1" applyFont="1" applyFill="1" applyBorder="1" applyAlignment="1" applyProtection="1">
      <alignment horizontal="center" vertical="center"/>
      <protection hidden="1"/>
    </xf>
    <xf numFmtId="0" fontId="2" fillId="34" borderId="55" xfId="0" applyNumberFormat="1" applyFont="1" applyFill="1" applyBorder="1" applyAlignment="1" applyProtection="1">
      <alignment horizontal="center" vertical="center"/>
      <protection hidden="1"/>
    </xf>
    <xf numFmtId="0" fontId="2" fillId="34" borderId="54" xfId="0" applyNumberFormat="1" applyFont="1" applyFill="1" applyBorder="1" applyAlignment="1" applyProtection="1">
      <alignment horizontal="center" vertical="center"/>
      <protection hidden="1"/>
    </xf>
    <xf numFmtId="0" fontId="2" fillId="34" borderId="56" xfId="0" applyNumberFormat="1" applyFont="1" applyFill="1" applyBorder="1" applyAlignment="1" applyProtection="1">
      <alignment horizontal="center" vertical="center"/>
      <protection hidden="1"/>
    </xf>
    <xf numFmtId="0" fontId="2" fillId="34" borderId="27" xfId="0" applyNumberFormat="1" applyFont="1" applyFill="1" applyBorder="1" applyAlignment="1" applyProtection="1">
      <alignment horizontal="center" vertical="center"/>
      <protection hidden="1"/>
    </xf>
    <xf numFmtId="0" fontId="2" fillId="34" borderId="37" xfId="0" applyNumberFormat="1" applyFont="1" applyFill="1" applyBorder="1" applyAlignment="1" applyProtection="1">
      <alignment horizontal="center" vertical="center"/>
      <protection hidden="1"/>
    </xf>
    <xf numFmtId="49" fontId="2" fillId="34" borderId="27" xfId="0" applyNumberFormat="1" applyFont="1" applyFill="1" applyBorder="1" applyAlignment="1" applyProtection="1">
      <alignment horizontal="left" vertical="center"/>
      <protection hidden="1"/>
    </xf>
    <xf numFmtId="49" fontId="2" fillId="34" borderId="37" xfId="0" applyNumberFormat="1" applyFont="1" applyFill="1" applyBorder="1" applyAlignment="1" applyProtection="1">
      <alignment horizontal="left" vertical="center"/>
      <protection hidden="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42" xfId="0" applyNumberFormat="1" applyFont="1" applyFill="1" applyBorder="1" applyAlignment="1" applyProtection="1">
      <alignment horizontal="left" vertical="center" wrapText="1"/>
      <protection hidden="1"/>
    </xf>
    <xf numFmtId="0" fontId="3" fillId="33" borderId="41" xfId="0" applyNumberFormat="1" applyFont="1" applyFill="1" applyBorder="1" applyAlignment="1" applyProtection="1">
      <alignment horizontal="left" vertical="center"/>
      <protection hidden="1"/>
    </xf>
    <xf numFmtId="0" fontId="3" fillId="33" borderId="39" xfId="0" applyNumberFormat="1" applyFont="1" applyFill="1" applyBorder="1" applyAlignment="1" applyProtection="1">
      <alignment horizontal="left" vertical="center"/>
      <protection hidden="1"/>
    </xf>
    <xf numFmtId="0" fontId="15" fillId="0" borderId="0" xfId="0" applyFont="1" applyAlignment="1">
      <alignment horizontal="center" vertical="center" wrapText="1"/>
    </xf>
    <xf numFmtId="0" fontId="3" fillId="0" borderId="47" xfId="0" applyNumberFormat="1" applyFont="1" applyFill="1" applyBorder="1" applyAlignment="1" applyProtection="1">
      <alignment horizontal="center" vertical="center"/>
      <protection hidden="1"/>
    </xf>
    <xf numFmtId="0" fontId="3" fillId="0" borderId="18" xfId="0" applyNumberFormat="1" applyFont="1" applyFill="1" applyBorder="1" applyAlignment="1" applyProtection="1">
      <alignment horizontal="center" vertical="center"/>
      <protection hidden="1"/>
    </xf>
    <xf numFmtId="0" fontId="3" fillId="0" borderId="46" xfId="0" applyNumberFormat="1" applyFont="1" applyFill="1" applyBorder="1" applyAlignment="1" applyProtection="1">
      <alignment horizontal="center" vertical="center"/>
      <protection hidden="1"/>
    </xf>
    <xf numFmtId="49" fontId="12" fillId="34" borderId="27" xfId="45" applyNumberFormat="1" applyFill="1" applyBorder="1" applyAlignment="1" applyProtection="1">
      <alignment horizontal="center" vertical="center" wrapText="1"/>
      <protection hidden="1"/>
    </xf>
    <xf numFmtId="49" fontId="0" fillId="34" borderId="27" xfId="64" applyNumberFormat="1" applyFont="1" applyFill="1" applyBorder="1" applyAlignment="1" applyProtection="1">
      <alignment horizontal="center" vertical="center" wrapText="1"/>
      <protection hidden="1"/>
    </xf>
    <xf numFmtId="49" fontId="0" fillId="34" borderId="37" xfId="64" applyNumberFormat="1" applyFont="1" applyFill="1" applyBorder="1" applyAlignment="1" applyProtection="1">
      <alignment horizontal="center" vertical="center" wrapText="1"/>
      <protection hidden="1"/>
    </xf>
    <xf numFmtId="0" fontId="16" fillId="0" borderId="0"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43" xfId="0" applyFont="1" applyBorder="1" applyAlignment="1">
      <alignment horizontal="center" vertical="center"/>
    </xf>
    <xf numFmtId="0" fontId="5" fillId="0" borderId="32" xfId="0" applyFont="1" applyBorder="1" applyAlignment="1">
      <alignment horizontal="center" vertical="center"/>
    </xf>
    <xf numFmtId="0" fontId="5" fillId="0" borderId="45" xfId="0" applyFont="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6" xfId="0" applyNumberFormat="1" applyFont="1" applyFill="1" applyBorder="1" applyAlignment="1">
      <alignment vertical="center" wrapText="1"/>
    </xf>
    <xf numFmtId="0" fontId="0" fillId="33" borderId="32" xfId="0" applyFont="1" applyFill="1" applyBorder="1" applyAlignment="1">
      <alignment horizontal="center" vertical="center" wrapText="1"/>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wrapText="1"/>
      <protection hidden="1"/>
    </xf>
    <xf numFmtId="0" fontId="3" fillId="0" borderId="46" xfId="0" applyNumberFormat="1" applyFont="1" applyFill="1" applyBorder="1" applyAlignment="1" applyProtection="1">
      <alignment horizontal="left" vertical="center"/>
      <protection hidden="1"/>
    </xf>
    <xf numFmtId="0" fontId="14" fillId="0" borderId="0" xfId="0" applyFont="1" applyAlignment="1">
      <alignment horizontal="center" vertical="center"/>
    </xf>
    <xf numFmtId="0" fontId="0" fillId="0" borderId="0" xfId="0" applyAlignment="1" applyProtection="1">
      <alignment horizontal="center" vertical="center" wrapText="1"/>
      <protection/>
    </xf>
    <xf numFmtId="0" fontId="0" fillId="0" borderId="32" xfId="0" applyFont="1" applyBorder="1" applyAlignment="1" applyProtection="1">
      <alignment horizontal="center" vertical="center"/>
      <protection locked="0"/>
    </xf>
    <xf numFmtId="0" fontId="0" fillId="0" borderId="32" xfId="0" applyBorder="1" applyAlignment="1" applyProtection="1">
      <alignment horizontal="center" vertical="center"/>
      <protection/>
    </xf>
    <xf numFmtId="0" fontId="3" fillId="33" borderId="27" xfId="0" applyNumberFormat="1" applyFont="1" applyFill="1" applyBorder="1" applyAlignment="1" applyProtection="1">
      <alignment horizontal="center" vertical="center"/>
      <protection hidden="1"/>
    </xf>
    <xf numFmtId="0" fontId="3" fillId="33" borderId="37" xfId="0" applyNumberFormat="1" applyFont="1" applyFill="1" applyBorder="1" applyAlignment="1" applyProtection="1">
      <alignment horizontal="center" vertical="center"/>
      <protection hidden="1"/>
    </xf>
    <xf numFmtId="0" fontId="3" fillId="33" borderId="16" xfId="0" applyNumberFormat="1" applyFont="1" applyFill="1" applyBorder="1" applyAlignment="1" applyProtection="1">
      <alignment horizontal="center" vertical="center"/>
      <protection hidden="1"/>
    </xf>
    <xf numFmtId="0" fontId="3" fillId="33" borderId="49" xfId="0" applyNumberFormat="1" applyFont="1" applyFill="1" applyBorder="1" applyAlignment="1" applyProtection="1">
      <alignment horizontal="center" vertical="center"/>
      <protection hidden="1"/>
    </xf>
    <xf numFmtId="0" fontId="3" fillId="33" borderId="53" xfId="0" applyNumberFormat="1" applyFont="1" applyFill="1" applyBorder="1" applyAlignment="1">
      <alignment horizontal="right" vertical="center"/>
    </xf>
    <xf numFmtId="0" fontId="3" fillId="33" borderId="27" xfId="0" applyNumberFormat="1" applyFont="1" applyFill="1" applyBorder="1" applyAlignment="1">
      <alignment horizontal="right" vertical="center"/>
    </xf>
    <xf numFmtId="0" fontId="3" fillId="33" borderId="60" xfId="0" applyNumberFormat="1" applyFont="1" applyFill="1" applyBorder="1" applyAlignment="1">
      <alignment horizontal="right" vertical="center"/>
    </xf>
    <xf numFmtId="0" fontId="3" fillId="33" borderId="16" xfId="0" applyNumberFormat="1" applyFont="1" applyFill="1" applyBorder="1" applyAlignment="1">
      <alignment horizontal="right" vertical="center"/>
    </xf>
    <xf numFmtId="0" fontId="3" fillId="0" borderId="16" xfId="0" applyNumberFormat="1" applyFont="1" applyFill="1" applyBorder="1" applyAlignment="1" applyProtection="1">
      <alignment horizontal="center" vertical="center"/>
      <protection hidden="1"/>
    </xf>
    <xf numFmtId="0" fontId="3" fillId="0" borderId="49" xfId="0" applyNumberFormat="1" applyFont="1" applyFill="1" applyBorder="1" applyAlignment="1" applyProtection="1">
      <alignment horizontal="center" vertical="center"/>
      <protection hidden="1"/>
    </xf>
    <xf numFmtId="0" fontId="5" fillId="0" borderId="51" xfId="0" applyNumberFormat="1" applyFont="1" applyFill="1" applyBorder="1" applyAlignment="1">
      <alignment horizontal="center" vertical="center" wrapText="1"/>
    </xf>
    <xf numFmtId="0" fontId="5" fillId="0" borderId="51" xfId="0" applyNumberFormat="1" applyFont="1" applyFill="1" applyBorder="1" applyAlignment="1">
      <alignment horizontal="center" vertical="center"/>
    </xf>
    <xf numFmtId="0" fontId="5" fillId="0" borderId="52"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3" fillId="33" borderId="41" xfId="0" applyNumberFormat="1" applyFont="1" applyFill="1" applyBorder="1" applyAlignment="1" applyProtection="1">
      <alignment horizontal="center" vertical="center"/>
      <protection hidden="1"/>
    </xf>
    <xf numFmtId="0" fontId="3" fillId="33" borderId="39" xfId="0" applyNumberFormat="1" applyFont="1" applyFill="1" applyBorder="1" applyAlignment="1" applyProtection="1">
      <alignment horizontal="center" vertical="center"/>
      <protection hidden="1"/>
    </xf>
    <xf numFmtId="0" fontId="3" fillId="33" borderId="42" xfId="0" applyNumberFormat="1" applyFont="1" applyFill="1" applyBorder="1" applyAlignment="1" applyProtection="1">
      <alignment horizontal="center" vertical="center"/>
      <protection hidden="1"/>
    </xf>
    <xf numFmtId="0" fontId="3" fillId="33" borderId="38" xfId="0" applyNumberFormat="1" applyFont="1" applyFill="1" applyBorder="1" applyAlignment="1">
      <alignment horizontal="right" vertical="center"/>
    </xf>
    <xf numFmtId="0" fontId="3" fillId="33" borderId="39" xfId="0" applyNumberFormat="1" applyFont="1" applyFill="1" applyBorder="1" applyAlignment="1">
      <alignment horizontal="right" vertical="center"/>
    </xf>
    <xf numFmtId="0" fontId="3" fillId="33" borderId="40" xfId="0" applyNumberFormat="1" applyFont="1" applyFill="1" applyBorder="1" applyAlignment="1">
      <alignment horizontal="right" vertical="center"/>
    </xf>
    <xf numFmtId="0" fontId="5" fillId="0" borderId="14" xfId="0" applyFont="1" applyFill="1" applyBorder="1" applyAlignment="1" applyProtection="1">
      <alignment horizontal="center" vertical="center" wrapText="1"/>
      <protection/>
    </xf>
    <xf numFmtId="0" fontId="5" fillId="0" borderId="71" xfId="0" applyFont="1" applyFill="1" applyBorder="1" applyAlignment="1" applyProtection="1">
      <alignment horizontal="center" vertical="center"/>
      <protection/>
    </xf>
    <xf numFmtId="0" fontId="5" fillId="0" borderId="72" xfId="0" applyFont="1" applyFill="1" applyBorder="1" applyAlignment="1" applyProtection="1">
      <alignment horizontal="center" vertical="center"/>
      <protection/>
    </xf>
    <xf numFmtId="0" fontId="5" fillId="0" borderId="73" xfId="0" applyFont="1" applyFill="1" applyBorder="1" applyAlignment="1" applyProtection="1">
      <alignment horizontal="center" vertical="center"/>
      <protection/>
    </xf>
    <xf numFmtId="0" fontId="18" fillId="0" borderId="13"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18" fillId="0" borderId="15" xfId="0" applyFont="1" applyBorder="1" applyAlignment="1" applyProtection="1">
      <alignment horizontal="center" vertical="center"/>
      <protection/>
    </xf>
    <xf numFmtId="0" fontId="18" fillId="0" borderId="21"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18" fillId="0" borderId="22" xfId="0" applyFont="1" applyBorder="1" applyAlignment="1" applyProtection="1">
      <alignment horizontal="center" vertical="center"/>
      <protection/>
    </xf>
    <xf numFmtId="0" fontId="0" fillId="0" borderId="17"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3" fillId="0" borderId="50" xfId="0" applyNumberFormat="1" applyFont="1" applyFill="1" applyBorder="1" applyAlignment="1" applyProtection="1">
      <alignment horizontal="center" vertical="center"/>
      <protection/>
    </xf>
    <xf numFmtId="0" fontId="5" fillId="0" borderId="51" xfId="0" applyNumberFormat="1" applyFont="1" applyFill="1" applyBorder="1" applyAlignment="1" applyProtection="1">
      <alignment vertical="center" wrapText="1"/>
      <protection/>
    </xf>
    <xf numFmtId="0" fontId="5" fillId="0" borderId="52" xfId="0" applyNumberFormat="1" applyFont="1" applyFill="1" applyBorder="1" applyAlignment="1" applyProtection="1">
      <alignment vertical="center" wrapText="1"/>
      <protection/>
    </xf>
    <xf numFmtId="0" fontId="3" fillId="0" borderId="38" xfId="0" applyNumberFormat="1" applyFont="1" applyFill="1" applyBorder="1" applyAlignment="1" applyProtection="1">
      <alignment horizontal="center" vertical="center"/>
      <protection/>
    </xf>
    <xf numFmtId="0" fontId="3" fillId="0" borderId="39" xfId="0" applyNumberFormat="1" applyFont="1" applyFill="1" applyBorder="1" applyAlignment="1" applyProtection="1">
      <alignment horizontal="center" vertical="center"/>
      <protection/>
    </xf>
    <xf numFmtId="0" fontId="3" fillId="0" borderId="4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wrapText="1"/>
      <protection/>
    </xf>
    <xf numFmtId="0" fontId="2" fillId="0" borderId="26"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vertical="center" wrapText="1"/>
      <protection locked="0"/>
    </xf>
    <xf numFmtId="0" fontId="2" fillId="0" borderId="26"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vertical="center" wrapText="1"/>
      <protection/>
    </xf>
    <xf numFmtId="0" fontId="5" fillId="0" borderId="50" xfId="0" applyNumberFormat="1" applyFont="1" applyFill="1" applyBorder="1" applyAlignment="1">
      <alignment horizontal="center" vertical="center"/>
    </xf>
    <xf numFmtId="0" fontId="5" fillId="0" borderId="53" xfId="0" applyNumberFormat="1" applyFont="1" applyFill="1" applyBorder="1" applyAlignment="1">
      <alignment horizontal="center" vertical="center"/>
    </xf>
    <xf numFmtId="0" fontId="0" fillId="0" borderId="48" xfId="0" applyFont="1" applyFill="1" applyBorder="1" applyAlignment="1" applyProtection="1">
      <alignment horizontal="justify" vertical="center" wrapText="1"/>
      <protection locked="0"/>
    </xf>
    <xf numFmtId="0" fontId="0" fillId="0" borderId="26" xfId="0" applyFont="1" applyFill="1" applyBorder="1" applyAlignment="1" applyProtection="1">
      <alignment horizontal="justify" vertical="center" wrapText="1"/>
      <protection locked="0"/>
    </xf>
    <xf numFmtId="0" fontId="0" fillId="0" borderId="74" xfId="0" applyFont="1" applyFill="1" applyBorder="1" applyAlignment="1" applyProtection="1">
      <alignment horizontal="justify" vertical="center" wrapText="1"/>
      <protection locked="0"/>
    </xf>
    <xf numFmtId="0" fontId="0" fillId="0" borderId="11" xfId="0" applyFont="1" applyFill="1" applyBorder="1" applyAlignment="1" applyProtection="1">
      <alignment horizontal="justify" vertical="center" wrapText="1"/>
      <protection locked="0"/>
    </xf>
    <xf numFmtId="0" fontId="0" fillId="0" borderId="0" xfId="0" applyFont="1" applyFill="1" applyBorder="1" applyAlignment="1" applyProtection="1">
      <alignment horizontal="justify" vertical="center" wrapText="1"/>
      <protection locked="0"/>
    </xf>
    <xf numFmtId="0" fontId="0" fillId="0" borderId="10" xfId="0" applyFont="1" applyFill="1" applyBorder="1" applyAlignment="1" applyProtection="1">
      <alignment horizontal="justify" vertical="center" wrapText="1"/>
      <protection locked="0"/>
    </xf>
    <xf numFmtId="0" fontId="0" fillId="0" borderId="21" xfId="0" applyFont="1" applyFill="1" applyBorder="1" applyAlignment="1" applyProtection="1">
      <alignment horizontal="justify" vertical="center" wrapText="1"/>
      <protection locked="0"/>
    </xf>
    <xf numFmtId="0" fontId="0" fillId="0" borderId="12" xfId="0" applyFont="1" applyFill="1" applyBorder="1" applyAlignment="1" applyProtection="1">
      <alignment horizontal="justify" vertical="center" wrapText="1"/>
      <protection locked="0"/>
    </xf>
    <xf numFmtId="0" fontId="0" fillId="0" borderId="22" xfId="0" applyFont="1" applyFill="1" applyBorder="1" applyAlignment="1" applyProtection="1">
      <alignment horizontal="justify" vertical="center" wrapText="1"/>
      <protection locked="0"/>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Hyperlink" xfId="45"/>
    <cellStyle name="Incorreto" xfId="46"/>
    <cellStyle name="Currency" xfId="47"/>
    <cellStyle name="Currency [0]" xfId="48"/>
    <cellStyle name="Neutra" xfId="49"/>
    <cellStyle name="Normal 2" xfId="50"/>
    <cellStyle name="Normal 3" xfId="51"/>
    <cellStyle name="Nota" xfId="52"/>
    <cellStyle name="Percent"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dxfs count="2">
    <dxf>
      <font>
        <b/>
        <i val="0"/>
        <color theme="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C0C0C0"/>
      <rgbColor rgb="0099CCFF"/>
      <rgbColor rgb="00993300"/>
      <rgbColor rgb="00969696"/>
      <rgbColor rgb="00CCFFFF"/>
      <rgbColor rgb="00FFFFFF"/>
      <rgbColor rgb="00FFFF99"/>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T88"/>
  <sheetViews>
    <sheetView showGridLines="0" tabSelected="1" view="pageBreakPreview" zoomScaleSheetLayoutView="100" zoomScalePageLayoutView="70" workbookViewId="0" topLeftCell="E43">
      <selection activeCell="B1" sqref="B1:AG2"/>
    </sheetView>
  </sheetViews>
  <sheetFormatPr defaultColWidth="3.00390625" defaultRowHeight="15.75" customHeight="1"/>
  <cols>
    <col min="1" max="2" width="3.00390625" style="28" customWidth="1"/>
    <col min="3" max="4" width="5.00390625" style="28" customWidth="1"/>
    <col min="5" max="30" width="3.57421875" style="28" customWidth="1"/>
    <col min="31" max="32" width="6.28125" style="28" customWidth="1"/>
    <col min="33" max="36" width="3.00390625" style="28" customWidth="1"/>
    <col min="37" max="37" width="7.8515625" style="28" customWidth="1"/>
    <col min="38" max="44" width="9.8515625" style="28" customWidth="1"/>
    <col min="45" max="47" width="3.00390625" style="28" customWidth="1"/>
    <col min="48" max="48" width="36.8515625" style="45" hidden="1" customWidth="1"/>
    <col min="49" max="49" width="12.28125" style="45" hidden="1" customWidth="1"/>
    <col min="50" max="50" width="6.421875" style="45" hidden="1" customWidth="1"/>
    <col min="51" max="57" width="7.421875" style="28" hidden="1" customWidth="1"/>
    <col min="58" max="60" width="5.7109375" style="28" hidden="1" customWidth="1"/>
    <col min="61" max="62" width="3.00390625" style="28" hidden="1" customWidth="1"/>
    <col min="63" max="64" width="3.00390625" style="28" customWidth="1"/>
    <col min="65" max="16384" width="3.00390625" style="28" customWidth="1"/>
  </cols>
  <sheetData>
    <row r="1" spans="2:33" ht="15.75" customHeight="1">
      <c r="B1" s="156" t="s">
        <v>22</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90"/>
    </row>
    <row r="2" spans="2:33" ht="15.75" customHeight="1" thickBot="1">
      <c r="B2" s="191"/>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3"/>
    </row>
    <row r="3" spans="2:49" ht="15.75" customHeight="1" thickBot="1">
      <c r="B3" s="29"/>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9"/>
      <c r="AK3" s="299" t="s">
        <v>37</v>
      </c>
      <c r="AL3" s="299"/>
      <c r="AM3" s="299"/>
      <c r="AN3" s="299"/>
      <c r="AO3" s="299"/>
      <c r="AP3" s="299"/>
      <c r="AQ3" s="299"/>
      <c r="AR3" s="299"/>
      <c r="AW3" s="17" t="s">
        <v>35</v>
      </c>
    </row>
    <row r="4" spans="2:49" ht="15.75" customHeight="1">
      <c r="B4" s="32"/>
      <c r="C4" s="228" t="s">
        <v>15</v>
      </c>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30"/>
      <c r="AG4" s="33"/>
      <c r="AH4" s="34"/>
      <c r="AL4" s="51"/>
      <c r="AM4" s="51"/>
      <c r="AN4" s="51"/>
      <c r="AO4" s="51"/>
      <c r="AP4" s="51"/>
      <c r="AQ4" s="51"/>
      <c r="AR4" s="51"/>
      <c r="AW4" s="17"/>
    </row>
    <row r="5" spans="2:49" ht="15.75" customHeight="1" thickBot="1">
      <c r="B5" s="32"/>
      <c r="C5" s="240" t="s">
        <v>134</v>
      </c>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2"/>
      <c r="AG5" s="33"/>
      <c r="AH5" s="34"/>
      <c r="AL5" s="51"/>
      <c r="AM5" s="51"/>
      <c r="AN5" s="51"/>
      <c r="AO5" s="51"/>
      <c r="AP5" s="51"/>
      <c r="AQ5" s="51"/>
      <c r="AR5" s="51"/>
      <c r="AW5" s="45" t="s">
        <v>36</v>
      </c>
    </row>
    <row r="6" spans="2:51" ht="15.75" customHeight="1" thickBot="1">
      <c r="B6" s="32"/>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33"/>
      <c r="AH6" s="34"/>
      <c r="AL6" s="51"/>
      <c r="AM6" s="51"/>
      <c r="AN6" s="51"/>
      <c r="AO6" s="51"/>
      <c r="AP6" s="51"/>
      <c r="AQ6" s="51"/>
      <c r="AR6" s="51"/>
      <c r="AW6" s="17">
        <v>1</v>
      </c>
      <c r="AX6" s="45">
        <f>IF(I13="","",1)</f>
      </c>
      <c r="AY6" s="28">
        <f>IF(AX6=1,20,"")</f>
      </c>
    </row>
    <row r="7" spans="2:51" ht="15.75" customHeight="1" thickBot="1">
      <c r="B7" s="32"/>
      <c r="C7" s="238" t="s">
        <v>18</v>
      </c>
      <c r="D7" s="239"/>
      <c r="E7" s="239"/>
      <c r="F7" s="252"/>
      <c r="G7" s="253"/>
      <c r="H7" s="253"/>
      <c r="I7" s="253"/>
      <c r="J7" s="253"/>
      <c r="K7" s="253"/>
      <c r="L7" s="253"/>
      <c r="M7" s="253"/>
      <c r="N7" s="253"/>
      <c r="O7" s="253"/>
      <c r="P7" s="253"/>
      <c r="Q7" s="253"/>
      <c r="R7" s="253"/>
      <c r="S7" s="253"/>
      <c r="T7" s="254"/>
      <c r="U7" s="255" t="s">
        <v>19</v>
      </c>
      <c r="V7" s="255"/>
      <c r="W7" s="255"/>
      <c r="X7" s="255"/>
      <c r="Y7" s="255"/>
      <c r="Z7" s="255"/>
      <c r="AA7" s="235"/>
      <c r="AB7" s="236"/>
      <c r="AC7" s="236"/>
      <c r="AD7" s="236"/>
      <c r="AE7" s="236"/>
      <c r="AF7" s="237"/>
      <c r="AG7" s="33"/>
      <c r="AH7" s="34"/>
      <c r="AL7" s="51"/>
      <c r="AM7" s="51"/>
      <c r="AN7" s="51"/>
      <c r="AO7" s="51"/>
      <c r="AP7" s="51"/>
      <c r="AQ7" s="51"/>
      <c r="AR7" s="51"/>
      <c r="AW7" s="17">
        <v>2</v>
      </c>
      <c r="AX7" s="45">
        <f>IF(N13="","",1)</f>
      </c>
      <c r="AY7" s="28">
        <f>IF(AX7=1,40,"")</f>
      </c>
    </row>
    <row r="8" spans="2:51" ht="15.75" customHeight="1" thickBot="1">
      <c r="B8" s="32"/>
      <c r="C8" s="8"/>
      <c r="D8" s="10"/>
      <c r="E8" s="10"/>
      <c r="F8" s="90"/>
      <c r="G8" s="90"/>
      <c r="H8" s="90"/>
      <c r="I8" s="90"/>
      <c r="J8" s="90"/>
      <c r="K8" s="90"/>
      <c r="L8" s="90"/>
      <c r="M8" s="90"/>
      <c r="N8" s="90"/>
      <c r="O8" s="90"/>
      <c r="P8" s="90"/>
      <c r="Q8" s="90"/>
      <c r="R8" s="90"/>
      <c r="S8" s="90"/>
      <c r="T8" s="90"/>
      <c r="U8" s="11"/>
      <c r="V8" s="90"/>
      <c r="W8" s="90"/>
      <c r="X8" s="90"/>
      <c r="Y8" s="90"/>
      <c r="Z8" s="90"/>
      <c r="AA8" s="2"/>
      <c r="AB8" s="2"/>
      <c r="AC8" s="2"/>
      <c r="AD8" s="2"/>
      <c r="AE8" s="2"/>
      <c r="AF8" s="2"/>
      <c r="AG8" s="33"/>
      <c r="AH8" s="34"/>
      <c r="AK8" s="298">
        <f>IF(AX11=0,"","Pelo regime de trabalho selecionado e pela duração da hora-aula o docente poderá ministrar até "&amp;IF(AX11=0,"",IF($AX$6=1,ROUND(8/$AW$15*60,0),ROUND(12/$AW$15*60,0))))&amp;IF(AX11=0,""," aulas.")</f>
      </c>
      <c r="AL8" s="298"/>
      <c r="AM8" s="298"/>
      <c r="AN8" s="298"/>
      <c r="AO8" s="298"/>
      <c r="AP8" s="298"/>
      <c r="AQ8" s="298"/>
      <c r="AR8" s="298"/>
      <c r="AW8" s="17">
        <v>3</v>
      </c>
      <c r="AX8" s="45">
        <f>IF(S13="","",1)</f>
      </c>
      <c r="AY8" s="28">
        <f>IF(AX8=1,40,"")</f>
      </c>
    </row>
    <row r="9" spans="2:50" ht="15.75" customHeight="1">
      <c r="B9" s="32"/>
      <c r="C9" s="243" t="s">
        <v>26</v>
      </c>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5"/>
      <c r="AG9" s="33"/>
      <c r="AH9" s="34"/>
      <c r="AK9" s="298"/>
      <c r="AL9" s="298"/>
      <c r="AM9" s="298"/>
      <c r="AN9" s="298"/>
      <c r="AO9" s="298"/>
      <c r="AP9" s="298"/>
      <c r="AQ9" s="298"/>
      <c r="AR9" s="298"/>
      <c r="AW9" s="17">
        <v>4</v>
      </c>
      <c r="AX9" s="45">
        <f>IF(W13="","",1)</f>
      </c>
    </row>
    <row r="10" spans="2:50" ht="15.75" customHeight="1">
      <c r="B10" s="32"/>
      <c r="C10" s="231" t="s">
        <v>16</v>
      </c>
      <c r="D10" s="232"/>
      <c r="E10" s="232"/>
      <c r="F10" s="262"/>
      <c r="G10" s="262"/>
      <c r="H10" s="262"/>
      <c r="I10" s="262"/>
      <c r="J10" s="262"/>
      <c r="K10" s="262"/>
      <c r="L10" s="262"/>
      <c r="M10" s="262"/>
      <c r="N10" s="262"/>
      <c r="O10" s="262"/>
      <c r="P10" s="262"/>
      <c r="Q10" s="262"/>
      <c r="R10" s="262"/>
      <c r="S10" s="262"/>
      <c r="T10" s="262"/>
      <c r="U10" s="246" t="s">
        <v>62</v>
      </c>
      <c r="V10" s="247"/>
      <c r="W10" s="247"/>
      <c r="X10" s="247"/>
      <c r="Y10" s="247"/>
      <c r="Z10" s="248"/>
      <c r="AA10" s="263"/>
      <c r="AB10" s="264"/>
      <c r="AC10" s="264"/>
      <c r="AD10" s="264"/>
      <c r="AE10" s="264"/>
      <c r="AF10" s="265"/>
      <c r="AG10" s="33"/>
      <c r="AH10" s="34"/>
      <c r="AK10" s="298">
        <f>IF(AX11=0,"","a menos que queira dedicar-se prioritariamente a atividades de ensino.")</f>
      </c>
      <c r="AL10" s="298"/>
      <c r="AM10" s="298"/>
      <c r="AN10" s="298"/>
      <c r="AO10" s="298"/>
      <c r="AP10" s="298"/>
      <c r="AQ10" s="298"/>
      <c r="AR10" s="298"/>
      <c r="AW10" s="17">
        <v>5</v>
      </c>
      <c r="AX10" s="45">
        <f>IF(AB13="","",1)</f>
      </c>
    </row>
    <row r="11" spans="2:51" ht="15.75" customHeight="1">
      <c r="B11" s="32"/>
      <c r="C11" s="231" t="s">
        <v>10</v>
      </c>
      <c r="D11" s="232"/>
      <c r="E11" s="232"/>
      <c r="F11" s="262"/>
      <c r="G11" s="262"/>
      <c r="H11" s="262"/>
      <c r="I11" s="262"/>
      <c r="J11" s="262"/>
      <c r="K11" s="262"/>
      <c r="L11" s="262"/>
      <c r="M11" s="262"/>
      <c r="N11" s="246" t="s">
        <v>8</v>
      </c>
      <c r="O11" s="247"/>
      <c r="P11" s="248"/>
      <c r="Q11" s="249"/>
      <c r="R11" s="250"/>
      <c r="S11" s="250"/>
      <c r="T11" s="250"/>
      <c r="U11" s="250"/>
      <c r="V11" s="250"/>
      <c r="W11" s="250"/>
      <c r="X11" s="250"/>
      <c r="Y11" s="250"/>
      <c r="Z11" s="250"/>
      <c r="AA11" s="250"/>
      <c r="AB11" s="250"/>
      <c r="AC11" s="250"/>
      <c r="AD11" s="250"/>
      <c r="AE11" s="250"/>
      <c r="AF11" s="251"/>
      <c r="AG11" s="33"/>
      <c r="AH11" s="34"/>
      <c r="AK11" s="298">
        <f>IF(AX11=0,"","Se pretende dedicar-se prioritarimente a atividades de ensino, marque a caixa abaixo.")</f>
      </c>
      <c r="AL11" s="298"/>
      <c r="AM11" s="298"/>
      <c r="AN11" s="298"/>
      <c r="AO11" s="298"/>
      <c r="AP11" s="298"/>
      <c r="AQ11" s="298"/>
      <c r="AR11" s="298"/>
      <c r="AX11" s="28">
        <f>SUM(AX6:AX10)</f>
        <v>0</v>
      </c>
      <c r="AY11" s="28">
        <f>SUM(AY6:AY10)</f>
        <v>0</v>
      </c>
    </row>
    <row r="12" spans="2:34" ht="15.75" customHeight="1">
      <c r="B12" s="32"/>
      <c r="C12" s="231" t="s">
        <v>4</v>
      </c>
      <c r="D12" s="232"/>
      <c r="E12" s="232"/>
      <c r="F12" s="270"/>
      <c r="G12" s="270"/>
      <c r="H12" s="270"/>
      <c r="I12" s="270"/>
      <c r="J12" s="270"/>
      <c r="K12" s="256" t="s">
        <v>7</v>
      </c>
      <c r="L12" s="257"/>
      <c r="M12" s="257"/>
      <c r="N12" s="258"/>
      <c r="O12" s="269"/>
      <c r="P12" s="269"/>
      <c r="Q12" s="269"/>
      <c r="R12" s="269"/>
      <c r="S12" s="269"/>
      <c r="T12" s="269"/>
      <c r="U12" s="256" t="s">
        <v>54</v>
      </c>
      <c r="V12" s="257"/>
      <c r="W12" s="258"/>
      <c r="X12" s="259"/>
      <c r="Y12" s="260"/>
      <c r="Z12" s="260"/>
      <c r="AA12" s="260"/>
      <c r="AB12" s="260"/>
      <c r="AC12" s="260"/>
      <c r="AD12" s="260"/>
      <c r="AE12" s="260"/>
      <c r="AF12" s="261"/>
      <c r="AG12" s="33"/>
      <c r="AH12" s="34"/>
    </row>
    <row r="13" spans="2:49" ht="15.75" customHeight="1" thickBot="1">
      <c r="B13" s="32"/>
      <c r="C13" s="267" t="s">
        <v>1</v>
      </c>
      <c r="D13" s="268"/>
      <c r="E13" s="268"/>
      <c r="F13" s="268"/>
      <c r="G13" s="268"/>
      <c r="H13" s="268"/>
      <c r="I13" s="22"/>
      <c r="J13" s="266" t="s">
        <v>31</v>
      </c>
      <c r="K13" s="266"/>
      <c r="L13" s="266"/>
      <c r="M13" s="266"/>
      <c r="N13" s="22"/>
      <c r="O13" s="266" t="s">
        <v>61</v>
      </c>
      <c r="P13" s="266"/>
      <c r="Q13" s="266"/>
      <c r="R13" s="266"/>
      <c r="S13" s="22"/>
      <c r="T13" s="233" t="s">
        <v>32</v>
      </c>
      <c r="U13" s="233"/>
      <c r="V13" s="233"/>
      <c r="W13" s="22"/>
      <c r="X13" s="266" t="s">
        <v>33</v>
      </c>
      <c r="Y13" s="266"/>
      <c r="Z13" s="266"/>
      <c r="AA13" s="266"/>
      <c r="AB13" s="22"/>
      <c r="AC13" s="268" t="s">
        <v>34</v>
      </c>
      <c r="AD13" s="268"/>
      <c r="AE13" s="268"/>
      <c r="AF13" s="293"/>
      <c r="AG13" s="33"/>
      <c r="AH13" s="34"/>
      <c r="AW13" s="45" t="s">
        <v>38</v>
      </c>
    </row>
    <row r="14" spans="2:49" ht="15.75" customHeight="1" thickBot="1">
      <c r="B14" s="32"/>
      <c r="C14" s="234" t="str">
        <f>IF(AND(I13="",N13="",S13="",W13="",AB13=""),"Selecione seu regime de trabalho.",IF(AND(AX9=1,AX10=1),"O docente não pode ser substituto e temporário ao mesmo tempo",IF(AND(AX6=1,AX7=1),"O docente não pode ser 20h e 40h ao mesmo tempo",IF(AND(AX7=1,AX8=1),"O docente RDE já possui regime de 40h. Não precisa marcar o 40h se for RDE",IF(OR(AX9=1,AX10=1)*AND(AX8=1),"O docente substituto ou temporário não pode ser RDE",IF(AND(AX6=1,AX8=1),"O docente RDE tem regime de 40h, então não pode ser 20h",""))))))</f>
        <v>Selecione seu regime de trabalho.</v>
      </c>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33"/>
      <c r="AH14" s="34"/>
      <c r="AK14" s="298">
        <f>IF(AX11=0,"",IF(AW19=1,"Neste caso, o docente deverá ministrar, no máximo, "&amp;IF(AX11=0,"",IF(AW19=1,IF($AX$6=1,ROUND(8/$AW$15*60,0),ROUND(16/$AW$15*60,0)),"")),""))&amp;IF(AX11=0,"",IF(AW19=1," aulas.",""))</f>
      </c>
      <c r="AL14" s="298"/>
      <c r="AM14" s="298"/>
      <c r="AN14" s="298"/>
      <c r="AO14" s="298"/>
      <c r="AP14" s="298"/>
      <c r="AQ14" s="298"/>
      <c r="AR14" s="298"/>
      <c r="AW14" s="17">
        <v>2</v>
      </c>
    </row>
    <row r="15" spans="2:49" ht="15.75" customHeight="1">
      <c r="B15" s="32"/>
      <c r="C15" s="294" t="s">
        <v>20</v>
      </c>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161"/>
      <c r="AG15" s="33"/>
      <c r="AH15" s="34"/>
      <c r="AK15" s="298">
        <f>IF(AX11=0,"","Pelas opções selecionadas até aqui, o docente deverá marcar no quadro de disponibilidade um total de "&amp;CEILING(AW22,1)&amp;" células.")</f>
      </c>
      <c r="AL15" s="298"/>
      <c r="AM15" s="298"/>
      <c r="AN15" s="298"/>
      <c r="AO15" s="298"/>
      <c r="AP15" s="298"/>
      <c r="AQ15" s="298"/>
      <c r="AR15" s="298"/>
      <c r="AW15" s="17">
        <f>IF(AW14=1,45,50)</f>
        <v>50</v>
      </c>
    </row>
    <row r="16" spans="2:44" ht="15.75" customHeight="1">
      <c r="B16" s="32"/>
      <c r="C16" s="296"/>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163"/>
      <c r="AG16" s="33"/>
      <c r="AH16" s="34"/>
      <c r="AK16" s="298"/>
      <c r="AL16" s="298"/>
      <c r="AM16" s="298"/>
      <c r="AN16" s="298"/>
      <c r="AO16" s="298"/>
      <c r="AP16" s="298"/>
      <c r="AQ16" s="298"/>
      <c r="AR16" s="298"/>
    </row>
    <row r="17" spans="2:49" ht="15.75" customHeight="1">
      <c r="B17" s="32"/>
      <c r="C17" s="198" t="s">
        <v>12</v>
      </c>
      <c r="D17" s="199"/>
      <c r="E17" s="200" t="s">
        <v>11</v>
      </c>
      <c r="F17" s="200"/>
      <c r="G17" s="200"/>
      <c r="H17" s="200"/>
      <c r="I17" s="222" t="s">
        <v>96</v>
      </c>
      <c r="J17" s="223"/>
      <c r="K17" s="223"/>
      <c r="L17" s="223"/>
      <c r="M17" s="222" t="s">
        <v>97</v>
      </c>
      <c r="N17" s="223"/>
      <c r="O17" s="223"/>
      <c r="P17" s="223"/>
      <c r="Q17" s="222" t="s">
        <v>98</v>
      </c>
      <c r="R17" s="223"/>
      <c r="S17" s="223"/>
      <c r="T17" s="223"/>
      <c r="U17" s="222" t="s">
        <v>99</v>
      </c>
      <c r="V17" s="223"/>
      <c r="W17" s="223"/>
      <c r="X17" s="223"/>
      <c r="Y17" s="222" t="s">
        <v>100</v>
      </c>
      <c r="Z17" s="223"/>
      <c r="AA17" s="223"/>
      <c r="AB17" s="223"/>
      <c r="AC17" s="222" t="s">
        <v>101</v>
      </c>
      <c r="AD17" s="223"/>
      <c r="AE17" s="223"/>
      <c r="AF17" s="271"/>
      <c r="AG17" s="33"/>
      <c r="AH17" s="34"/>
      <c r="AK17" s="298"/>
      <c r="AL17" s="298"/>
      <c r="AM17" s="298"/>
      <c r="AN17" s="298"/>
      <c r="AO17" s="298"/>
      <c r="AP17" s="298"/>
      <c r="AQ17" s="298"/>
      <c r="AR17" s="298"/>
      <c r="AW17" s="45" t="s">
        <v>39</v>
      </c>
    </row>
    <row r="18" spans="2:49" ht="15.75" customHeight="1">
      <c r="B18" s="32"/>
      <c r="C18" s="201" t="s">
        <v>13</v>
      </c>
      <c r="D18" s="202"/>
      <c r="E18" s="207">
        <f>IF($AY$39=0,1,AV42)</f>
        <v>1</v>
      </c>
      <c r="F18" s="208"/>
      <c r="G18" s="208"/>
      <c r="H18" s="209"/>
      <c r="I18" s="74"/>
      <c r="J18" s="213"/>
      <c r="K18" s="214"/>
      <c r="L18" s="214"/>
      <c r="M18" s="74"/>
      <c r="N18" s="213"/>
      <c r="O18" s="214"/>
      <c r="P18" s="214"/>
      <c r="Q18" s="74"/>
      <c r="R18" s="213"/>
      <c r="S18" s="214"/>
      <c r="T18" s="214"/>
      <c r="U18" s="74"/>
      <c r="V18" s="213"/>
      <c r="W18" s="214"/>
      <c r="X18" s="214"/>
      <c r="Y18" s="74"/>
      <c r="Z18" s="213"/>
      <c r="AA18" s="214"/>
      <c r="AB18" s="214"/>
      <c r="AC18" s="74"/>
      <c r="AD18" s="213"/>
      <c r="AE18" s="214"/>
      <c r="AF18" s="215"/>
      <c r="AG18" s="35"/>
      <c r="AH18" s="34"/>
      <c r="AK18" s="300">
        <f>IF(AX11=0,"","Estas devem ser distribuídas nos turnos onde pretende ministrar as aulas.")</f>
      </c>
      <c r="AL18" s="300"/>
      <c r="AM18" s="300"/>
      <c r="AN18" s="300"/>
      <c r="AO18" s="300"/>
      <c r="AP18" s="300"/>
      <c r="AQ18" s="300"/>
      <c r="AR18" s="300"/>
      <c r="AW18" s="50" t="b">
        <v>0</v>
      </c>
    </row>
    <row r="19" spans="2:49" ht="15.75" customHeight="1">
      <c r="B19" s="32"/>
      <c r="C19" s="203"/>
      <c r="D19" s="204"/>
      <c r="E19" s="207">
        <f>IF($AY$39=0,2,AV43)</f>
        <v>2</v>
      </c>
      <c r="F19" s="208"/>
      <c r="G19" s="208"/>
      <c r="H19" s="209"/>
      <c r="I19" s="74"/>
      <c r="J19" s="213"/>
      <c r="K19" s="214"/>
      <c r="L19" s="214"/>
      <c r="M19" s="74"/>
      <c r="N19" s="216"/>
      <c r="O19" s="217"/>
      <c r="P19" s="218"/>
      <c r="Q19" s="74"/>
      <c r="R19" s="213"/>
      <c r="S19" s="214"/>
      <c r="T19" s="214"/>
      <c r="U19" s="74"/>
      <c r="V19" s="213"/>
      <c r="W19" s="214"/>
      <c r="X19" s="214"/>
      <c r="Y19" s="74"/>
      <c r="Z19" s="213"/>
      <c r="AA19" s="214"/>
      <c r="AB19" s="214"/>
      <c r="AC19" s="74"/>
      <c r="AD19" s="213"/>
      <c r="AE19" s="214"/>
      <c r="AF19" s="215"/>
      <c r="AG19" s="35"/>
      <c r="AH19" s="34"/>
      <c r="AW19" s="17">
        <f>IF(AW18=TRUE,1,2)</f>
        <v>2</v>
      </c>
    </row>
    <row r="20" spans="2:53" ht="15.75" customHeight="1">
      <c r="B20" s="32"/>
      <c r="C20" s="203"/>
      <c r="D20" s="204"/>
      <c r="E20" s="207">
        <f>IF($AY$39=0,3,AV44)</f>
        <v>3</v>
      </c>
      <c r="F20" s="208"/>
      <c r="G20" s="208"/>
      <c r="H20" s="209"/>
      <c r="I20" s="74"/>
      <c r="J20" s="213"/>
      <c r="K20" s="214"/>
      <c r="L20" s="214"/>
      <c r="M20" s="74"/>
      <c r="N20" s="216"/>
      <c r="O20" s="217"/>
      <c r="P20" s="218"/>
      <c r="Q20" s="74"/>
      <c r="R20" s="216"/>
      <c r="S20" s="217"/>
      <c r="T20" s="218"/>
      <c r="U20" s="74"/>
      <c r="V20" s="213"/>
      <c r="W20" s="214"/>
      <c r="X20" s="214"/>
      <c r="Y20" s="74"/>
      <c r="Z20" s="216"/>
      <c r="AA20" s="217"/>
      <c r="AB20" s="218"/>
      <c r="AC20" s="74"/>
      <c r="AD20" s="213"/>
      <c r="AE20" s="214"/>
      <c r="AF20" s="215"/>
      <c r="AG20" s="35"/>
      <c r="AH20" s="34"/>
      <c r="AK20" s="300">
        <f>IF(AX11=0,"","Células preenchidas até o momento:")</f>
      </c>
      <c r="AL20" s="300"/>
      <c r="AM20" s="300"/>
      <c r="AN20" s="300"/>
      <c r="AO20" s="300">
        <f>IF(AX11=0,"","Células que faltam:")</f>
      </c>
      <c r="AP20" s="300"/>
      <c r="AQ20" s="300"/>
      <c r="AR20" s="300"/>
      <c r="BA20" s="28" t="s">
        <v>93</v>
      </c>
    </row>
    <row r="21" spans="2:49" ht="15.75" customHeight="1">
      <c r="B21" s="32"/>
      <c r="C21" s="203"/>
      <c r="D21" s="204"/>
      <c r="E21" s="207">
        <f>IF($AY$39=0,4,AV45)</f>
        <v>4</v>
      </c>
      <c r="F21" s="208"/>
      <c r="G21" s="208"/>
      <c r="H21" s="209"/>
      <c r="I21" s="74"/>
      <c r="J21" s="213"/>
      <c r="K21" s="214"/>
      <c r="L21" s="214"/>
      <c r="M21" s="74"/>
      <c r="N21" s="216"/>
      <c r="O21" s="217"/>
      <c r="P21" s="218"/>
      <c r="Q21" s="74"/>
      <c r="R21" s="216"/>
      <c r="S21" s="217"/>
      <c r="T21" s="218"/>
      <c r="U21" s="74"/>
      <c r="V21" s="213"/>
      <c r="W21" s="214"/>
      <c r="X21" s="214"/>
      <c r="Y21" s="74"/>
      <c r="Z21" s="216"/>
      <c r="AA21" s="217"/>
      <c r="AB21" s="218"/>
      <c r="AC21" s="74"/>
      <c r="AD21" s="213"/>
      <c r="AE21" s="214"/>
      <c r="AF21" s="215"/>
      <c r="AG21" s="35"/>
      <c r="AH21" s="34"/>
      <c r="AL21" s="301">
        <f>IF(AX11=0,"",COUNTA(I18:I23,M18:M23,Q18:Q23,U18:U23,Y18:Y23,AC18:AC23,I26:I31,M26:M31,Q26:Q31,U26:U31,Y26:Y31,AC26:AC31,I34:I38,M34:M38,Q34:Q38,U34:U38,Y34:Y38,AC34:AC38))</f>
      </c>
      <c r="AM21" s="301"/>
      <c r="AP21" s="301">
        <f>IF(AX11=0,"",IF(AL21=CEILING(AW22,1),"Pronto, não precisa mais preencher células",IF(AL21&gt;CEILING(AW22,1),"Você preencheu mais células que o necessário",CEILING(AW22,1)-AL21)))</f>
      </c>
      <c r="AQ21" s="301"/>
      <c r="AR21" s="51"/>
      <c r="AW21" s="45" t="s">
        <v>40</v>
      </c>
    </row>
    <row r="22" spans="2:53" ht="15.75" customHeight="1">
      <c r="B22" s="32"/>
      <c r="C22" s="203"/>
      <c r="D22" s="204"/>
      <c r="E22" s="207">
        <f>IF($AY$39=0,5,AV46)</f>
        <v>5</v>
      </c>
      <c r="F22" s="208"/>
      <c r="G22" s="208"/>
      <c r="H22" s="209"/>
      <c r="I22" s="74"/>
      <c r="J22" s="216"/>
      <c r="K22" s="217"/>
      <c r="L22" s="218"/>
      <c r="M22" s="74"/>
      <c r="N22" s="216"/>
      <c r="O22" s="217"/>
      <c r="P22" s="218"/>
      <c r="Q22" s="74"/>
      <c r="R22" s="216"/>
      <c r="S22" s="217"/>
      <c r="T22" s="218"/>
      <c r="U22" s="74"/>
      <c r="V22" s="216"/>
      <c r="W22" s="217"/>
      <c r="X22" s="218"/>
      <c r="Y22" s="74"/>
      <c r="Z22" s="216"/>
      <c r="AA22" s="217"/>
      <c r="AB22" s="218"/>
      <c r="AC22" s="74"/>
      <c r="AD22" s="213"/>
      <c r="AE22" s="214"/>
      <c r="AF22" s="215"/>
      <c r="AG22" s="35"/>
      <c r="AH22" s="34"/>
      <c r="AK22" s="298" t="s">
        <v>112</v>
      </c>
      <c r="AL22" s="298"/>
      <c r="AM22" s="298"/>
      <c r="AN22" s="298"/>
      <c r="AO22" s="298"/>
      <c r="AP22" s="298"/>
      <c r="AQ22" s="298"/>
      <c r="AR22" s="298"/>
      <c r="AW22" s="17">
        <f>IF(AY11=20,ROUND(12*60/AW15,0),ROUND(24*60/AW15,0))</f>
        <v>29</v>
      </c>
      <c r="BA22" s="28" t="s">
        <v>94</v>
      </c>
    </row>
    <row r="23" spans="2:53" ht="15.75" customHeight="1">
      <c r="B23" s="32"/>
      <c r="C23" s="205"/>
      <c r="D23" s="206"/>
      <c r="E23" s="207">
        <f>IF($AY$39=0,6,AV47)</f>
        <v>6</v>
      </c>
      <c r="F23" s="208"/>
      <c r="G23" s="208"/>
      <c r="H23" s="209"/>
      <c r="I23" s="74"/>
      <c r="J23" s="216"/>
      <c r="K23" s="217"/>
      <c r="L23" s="218"/>
      <c r="M23" s="74"/>
      <c r="N23" s="216"/>
      <c r="O23" s="217"/>
      <c r="P23" s="218"/>
      <c r="Q23" s="74"/>
      <c r="R23" s="216"/>
      <c r="S23" s="217"/>
      <c r="T23" s="218"/>
      <c r="U23" s="74"/>
      <c r="V23" s="216"/>
      <c r="W23" s="217"/>
      <c r="X23" s="218"/>
      <c r="Y23" s="74"/>
      <c r="Z23" s="216"/>
      <c r="AA23" s="217"/>
      <c r="AB23" s="218"/>
      <c r="AC23" s="74"/>
      <c r="AD23" s="213"/>
      <c r="AE23" s="214"/>
      <c r="AF23" s="215"/>
      <c r="AG23" s="35"/>
      <c r="AH23" s="34"/>
      <c r="AK23" s="298"/>
      <c r="AL23" s="298"/>
      <c r="AM23" s="298"/>
      <c r="AN23" s="298"/>
      <c r="AO23" s="298"/>
      <c r="AP23" s="298"/>
      <c r="AQ23" s="298"/>
      <c r="AR23" s="298"/>
      <c r="BA23" s="28" t="s">
        <v>95</v>
      </c>
    </row>
    <row r="24" spans="2:44" ht="15.75" customHeight="1">
      <c r="B24" s="32"/>
      <c r="C24" s="272"/>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4"/>
      <c r="AG24" s="33"/>
      <c r="AH24" s="34"/>
      <c r="AK24" s="298"/>
      <c r="AL24" s="298"/>
      <c r="AM24" s="298"/>
      <c r="AN24" s="298"/>
      <c r="AO24" s="298"/>
      <c r="AP24" s="298"/>
      <c r="AQ24" s="298"/>
      <c r="AR24" s="298"/>
    </row>
    <row r="25" spans="2:53" ht="15.75" customHeight="1">
      <c r="B25" s="32"/>
      <c r="C25" s="198" t="s">
        <v>12</v>
      </c>
      <c r="D25" s="199"/>
      <c r="E25" s="200" t="s">
        <v>11</v>
      </c>
      <c r="F25" s="200"/>
      <c r="G25" s="200"/>
      <c r="H25" s="200"/>
      <c r="I25" s="222" t="str">
        <f>I17</f>
        <v>Segunda</v>
      </c>
      <c r="J25" s="223"/>
      <c r="K25" s="223"/>
      <c r="L25" s="223"/>
      <c r="M25" s="222" t="str">
        <f>M17</f>
        <v>Terça</v>
      </c>
      <c r="N25" s="223"/>
      <c r="O25" s="223"/>
      <c r="P25" s="223"/>
      <c r="Q25" s="222" t="str">
        <f>Q17</f>
        <v>Quarta</v>
      </c>
      <c r="R25" s="223"/>
      <c r="S25" s="223"/>
      <c r="T25" s="223"/>
      <c r="U25" s="222" t="str">
        <f>U17</f>
        <v>Quinta</v>
      </c>
      <c r="V25" s="223"/>
      <c r="W25" s="223"/>
      <c r="X25" s="223"/>
      <c r="Y25" s="222" t="str">
        <f>Y17</f>
        <v>Sexta</v>
      </c>
      <c r="Z25" s="223"/>
      <c r="AA25" s="223"/>
      <c r="AB25" s="223"/>
      <c r="AC25" s="222" t="str">
        <f>AC17</f>
        <v>Sábado</v>
      </c>
      <c r="AD25" s="223"/>
      <c r="AE25" s="223"/>
      <c r="AF25" s="271"/>
      <c r="AG25" s="33"/>
      <c r="AH25" s="34"/>
      <c r="AK25" s="298"/>
      <c r="AL25" s="298"/>
      <c r="AM25" s="298"/>
      <c r="AN25" s="298"/>
      <c r="AO25" s="298"/>
      <c r="AP25" s="298"/>
      <c r="AQ25" s="298"/>
      <c r="AR25" s="298"/>
      <c r="AW25" s="45" t="s">
        <v>55</v>
      </c>
      <c r="BA25" s="28" t="s">
        <v>114</v>
      </c>
    </row>
    <row r="26" spans="2:34" ht="15.75" customHeight="1">
      <c r="B26" s="32"/>
      <c r="C26" s="201" t="s">
        <v>53</v>
      </c>
      <c r="D26" s="202"/>
      <c r="E26" s="207">
        <f>IF($AY$39=0,1,AV50)</f>
        <v>1</v>
      </c>
      <c r="F26" s="208"/>
      <c r="G26" s="208"/>
      <c r="H26" s="209"/>
      <c r="I26" s="74"/>
      <c r="J26" s="213"/>
      <c r="K26" s="214"/>
      <c r="L26" s="214"/>
      <c r="M26" s="74"/>
      <c r="N26" s="213"/>
      <c r="O26" s="214"/>
      <c r="P26" s="214"/>
      <c r="Q26" s="74"/>
      <c r="R26" s="213"/>
      <c r="S26" s="214"/>
      <c r="T26" s="214"/>
      <c r="U26" s="74"/>
      <c r="V26" s="213"/>
      <c r="W26" s="214"/>
      <c r="X26" s="214"/>
      <c r="Y26" s="74"/>
      <c r="Z26" s="213"/>
      <c r="AA26" s="214"/>
      <c r="AB26" s="214"/>
      <c r="AC26" s="74"/>
      <c r="AD26" s="213"/>
      <c r="AE26" s="214"/>
      <c r="AF26" s="215"/>
      <c r="AG26" s="35"/>
      <c r="AH26" s="34"/>
    </row>
    <row r="27" spans="2:53" ht="15.75" customHeight="1">
      <c r="B27" s="32"/>
      <c r="C27" s="203"/>
      <c r="D27" s="204"/>
      <c r="E27" s="207">
        <f>IF($AY$39=0,2,AV51)</f>
        <v>2</v>
      </c>
      <c r="F27" s="208"/>
      <c r="G27" s="208"/>
      <c r="H27" s="209"/>
      <c r="I27" s="74"/>
      <c r="J27" s="213"/>
      <c r="K27" s="214"/>
      <c r="L27" s="214"/>
      <c r="M27" s="74"/>
      <c r="N27" s="216"/>
      <c r="O27" s="217"/>
      <c r="P27" s="218"/>
      <c r="Q27" s="74"/>
      <c r="R27" s="213"/>
      <c r="S27" s="214"/>
      <c r="T27" s="214"/>
      <c r="U27" s="74"/>
      <c r="V27" s="213"/>
      <c r="W27" s="214"/>
      <c r="X27" s="214"/>
      <c r="Y27" s="74"/>
      <c r="Z27" s="213"/>
      <c r="AA27" s="214"/>
      <c r="AB27" s="214"/>
      <c r="AC27" s="74"/>
      <c r="AD27" s="213"/>
      <c r="AE27" s="214"/>
      <c r="AF27" s="215"/>
      <c r="AG27" s="35"/>
      <c r="AH27" s="34"/>
      <c r="AW27" s="45" t="s">
        <v>56</v>
      </c>
      <c r="BA27" s="28" t="s">
        <v>115</v>
      </c>
    </row>
    <row r="28" spans="2:53" ht="15.75" customHeight="1">
      <c r="B28" s="32"/>
      <c r="C28" s="203"/>
      <c r="D28" s="204"/>
      <c r="E28" s="207">
        <f>IF($AY$39=0,3,AV52)</f>
        <v>3</v>
      </c>
      <c r="F28" s="208"/>
      <c r="G28" s="208"/>
      <c r="H28" s="209"/>
      <c r="I28" s="74"/>
      <c r="J28" s="213"/>
      <c r="K28" s="214"/>
      <c r="L28" s="214"/>
      <c r="M28" s="74"/>
      <c r="N28" s="216"/>
      <c r="O28" s="217"/>
      <c r="P28" s="218"/>
      <c r="Q28" s="74"/>
      <c r="R28" s="216"/>
      <c r="S28" s="217"/>
      <c r="T28" s="218"/>
      <c r="U28" s="74"/>
      <c r="V28" s="213"/>
      <c r="W28" s="214"/>
      <c r="X28" s="214"/>
      <c r="Y28" s="74"/>
      <c r="Z28" s="216"/>
      <c r="AA28" s="217"/>
      <c r="AB28" s="218"/>
      <c r="AC28" s="74"/>
      <c r="AD28" s="213"/>
      <c r="AE28" s="214"/>
      <c r="AF28" s="215"/>
      <c r="AG28" s="35"/>
      <c r="AH28" s="34"/>
      <c r="AK28" s="109"/>
      <c r="AL28" s="282" t="s">
        <v>81</v>
      </c>
      <c r="AM28" s="282"/>
      <c r="AN28" s="282"/>
      <c r="AO28" s="282"/>
      <c r="AP28" s="282"/>
      <c r="AQ28" s="100">
        <v>0.010416666666666666</v>
      </c>
      <c r="AR28" s="101"/>
      <c r="AW28" s="45" t="s">
        <v>57</v>
      </c>
      <c r="BA28" s="28" t="s">
        <v>116</v>
      </c>
    </row>
    <row r="29" spans="2:53" ht="15.75" customHeight="1">
      <c r="B29" s="32"/>
      <c r="C29" s="203"/>
      <c r="D29" s="204"/>
      <c r="E29" s="207">
        <f>IF($AY$39=0,4,AV53)</f>
        <v>4</v>
      </c>
      <c r="F29" s="208"/>
      <c r="G29" s="208"/>
      <c r="H29" s="209"/>
      <c r="I29" s="74"/>
      <c r="J29" s="213"/>
      <c r="K29" s="214"/>
      <c r="L29" s="214"/>
      <c r="M29" s="74"/>
      <c r="N29" s="216"/>
      <c r="O29" s="217"/>
      <c r="P29" s="218"/>
      <c r="Q29" s="74"/>
      <c r="R29" s="216"/>
      <c r="S29" s="217"/>
      <c r="T29" s="218"/>
      <c r="U29" s="74"/>
      <c r="V29" s="213"/>
      <c r="W29" s="214"/>
      <c r="X29" s="214"/>
      <c r="Y29" s="74"/>
      <c r="Z29" s="216"/>
      <c r="AA29" s="217"/>
      <c r="AB29" s="218"/>
      <c r="AC29" s="74"/>
      <c r="AD29" s="213"/>
      <c r="AE29" s="214"/>
      <c r="AF29" s="215"/>
      <c r="AG29" s="35"/>
      <c r="AH29" s="34"/>
      <c r="AK29" s="106"/>
      <c r="AL29" s="8"/>
      <c r="AM29" s="76"/>
      <c r="AN29" s="76"/>
      <c r="AO29" s="76"/>
      <c r="AP29" s="76"/>
      <c r="AQ29" s="76"/>
      <c r="AR29" s="102"/>
      <c r="AW29" s="45" t="s">
        <v>58</v>
      </c>
      <c r="BA29" s="28" t="s">
        <v>118</v>
      </c>
    </row>
    <row r="30" spans="2:53" ht="15.75" customHeight="1">
      <c r="B30" s="32"/>
      <c r="C30" s="203"/>
      <c r="D30" s="204"/>
      <c r="E30" s="207">
        <f>IF($AY$39=0,5,AV54)</f>
        <v>5</v>
      </c>
      <c r="F30" s="208"/>
      <c r="G30" s="208"/>
      <c r="H30" s="209"/>
      <c r="I30" s="74"/>
      <c r="J30" s="216"/>
      <c r="K30" s="217"/>
      <c r="L30" s="218"/>
      <c r="M30" s="74"/>
      <c r="N30" s="216"/>
      <c r="O30" s="217"/>
      <c r="P30" s="218"/>
      <c r="Q30" s="74"/>
      <c r="R30" s="216"/>
      <c r="S30" s="217"/>
      <c r="T30" s="218"/>
      <c r="U30" s="74"/>
      <c r="V30" s="216"/>
      <c r="W30" s="217"/>
      <c r="X30" s="218"/>
      <c r="Y30" s="74"/>
      <c r="Z30" s="216"/>
      <c r="AA30" s="217"/>
      <c r="AB30" s="218"/>
      <c r="AC30" s="74"/>
      <c r="AD30" s="213"/>
      <c r="AE30" s="214"/>
      <c r="AF30" s="215"/>
      <c r="AG30" s="35"/>
      <c r="AH30" s="34"/>
      <c r="AK30" s="106"/>
      <c r="AL30" s="197" t="s">
        <v>70</v>
      </c>
      <c r="AM30" s="197"/>
      <c r="AN30" s="197"/>
      <c r="AO30" s="197"/>
      <c r="AP30" s="197"/>
      <c r="AQ30" s="103" t="str">
        <f>IF(AW46=0,AW45&amp;":"&amp;AW46&amp;AW46,IF(AW46=5,AW45&amp;":"&amp;0&amp;AW46,AW45&amp;":"&amp;AW46))</f>
        <v>7:00</v>
      </c>
      <c r="AR30" s="102"/>
      <c r="BA30" s="28" t="s">
        <v>117</v>
      </c>
    </row>
    <row r="31" spans="2:58" ht="15.75" customHeight="1">
      <c r="B31" s="32"/>
      <c r="C31" s="205"/>
      <c r="D31" s="206"/>
      <c r="E31" s="207">
        <f>IF($AY$39=0,6,AV55)</f>
        <v>6</v>
      </c>
      <c r="F31" s="208"/>
      <c r="G31" s="208"/>
      <c r="H31" s="209"/>
      <c r="I31" s="74"/>
      <c r="J31" s="216"/>
      <c r="K31" s="217"/>
      <c r="L31" s="218"/>
      <c r="M31" s="74"/>
      <c r="N31" s="216"/>
      <c r="O31" s="217"/>
      <c r="P31" s="218"/>
      <c r="Q31" s="74"/>
      <c r="R31" s="216"/>
      <c r="S31" s="217"/>
      <c r="T31" s="218"/>
      <c r="U31" s="74"/>
      <c r="V31" s="216"/>
      <c r="W31" s="217"/>
      <c r="X31" s="218"/>
      <c r="Y31" s="74"/>
      <c r="Z31" s="216"/>
      <c r="AA31" s="217"/>
      <c r="AB31" s="218"/>
      <c r="AC31" s="74"/>
      <c r="AD31" s="213"/>
      <c r="AE31" s="214"/>
      <c r="AF31" s="215"/>
      <c r="AG31" s="35"/>
      <c r="AH31" s="34"/>
      <c r="AK31" s="106"/>
      <c r="AL31" s="8"/>
      <c r="AM31" s="76"/>
      <c r="AN31" s="76"/>
      <c r="AO31" s="76"/>
      <c r="AP31" s="76"/>
      <c r="AQ31" s="84"/>
      <c r="AR31" s="102"/>
      <c r="AS31" s="8"/>
      <c r="AT31" s="8"/>
      <c r="BF31" s="28" t="s">
        <v>52</v>
      </c>
    </row>
    <row r="32" spans="2:46" ht="15.75" customHeight="1">
      <c r="B32" s="32"/>
      <c r="C32" s="36"/>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8"/>
      <c r="AG32" s="33"/>
      <c r="AH32" s="34"/>
      <c r="AK32" s="106"/>
      <c r="AL32" s="197" t="s">
        <v>50</v>
      </c>
      <c r="AM32" s="197"/>
      <c r="AN32" s="197"/>
      <c r="AO32" s="197"/>
      <c r="AP32" s="197"/>
      <c r="AQ32" s="83">
        <v>0.3958333333333333</v>
      </c>
      <c r="AR32" s="102"/>
      <c r="AS32" s="8"/>
      <c r="AT32" s="8"/>
    </row>
    <row r="33" spans="2:58" ht="15.75" customHeight="1">
      <c r="B33" s="32"/>
      <c r="C33" s="198" t="s">
        <v>12</v>
      </c>
      <c r="D33" s="199"/>
      <c r="E33" s="200" t="s">
        <v>11</v>
      </c>
      <c r="F33" s="200"/>
      <c r="G33" s="200"/>
      <c r="H33" s="200"/>
      <c r="I33" s="222" t="str">
        <f>I25</f>
        <v>Segunda</v>
      </c>
      <c r="J33" s="223"/>
      <c r="K33" s="223"/>
      <c r="L33" s="223"/>
      <c r="M33" s="222" t="str">
        <f>M25</f>
        <v>Terça</v>
      </c>
      <c r="N33" s="223"/>
      <c r="O33" s="223"/>
      <c r="P33" s="223"/>
      <c r="Q33" s="222" t="str">
        <f>Q25</f>
        <v>Quarta</v>
      </c>
      <c r="R33" s="223"/>
      <c r="S33" s="223"/>
      <c r="T33" s="223"/>
      <c r="U33" s="222" t="str">
        <f>U25</f>
        <v>Quinta</v>
      </c>
      <c r="V33" s="223"/>
      <c r="W33" s="223"/>
      <c r="X33" s="223"/>
      <c r="Y33" s="222" t="str">
        <f>Y25</f>
        <v>Sexta</v>
      </c>
      <c r="Z33" s="223"/>
      <c r="AA33" s="223"/>
      <c r="AB33" s="223"/>
      <c r="AC33" s="222" t="str">
        <f>AC25</f>
        <v>Sábado</v>
      </c>
      <c r="AD33" s="223"/>
      <c r="AE33" s="223"/>
      <c r="AF33" s="271"/>
      <c r="AG33" s="33"/>
      <c r="AH33" s="34"/>
      <c r="AK33" s="107"/>
      <c r="AL33" s="283">
        <f>IF(OR(AQ32=BF43,AQ32=BF44,AQ32=BF45,AQ32=BF46,AQ32=BF47),"","Atualize o horário do intervalo neste período")</f>
      </c>
      <c r="AM33" s="283"/>
      <c r="AN33" s="283"/>
      <c r="AO33" s="283"/>
      <c r="AP33" s="283"/>
      <c r="AQ33" s="110"/>
      <c r="AR33" s="108"/>
      <c r="AS33" s="8"/>
      <c r="AT33" s="8"/>
      <c r="AY33" s="65" t="s">
        <v>46</v>
      </c>
      <c r="AZ33" s="66"/>
      <c r="BF33" s="70">
        <v>0.003472222222222222</v>
      </c>
    </row>
    <row r="34" spans="2:58" ht="15.75" customHeight="1">
      <c r="B34" s="32"/>
      <c r="C34" s="201" t="s">
        <v>14</v>
      </c>
      <c r="D34" s="224"/>
      <c r="E34" s="194">
        <f>IF($AY$39=0,1,AV58)</f>
        <v>1</v>
      </c>
      <c r="F34" s="194"/>
      <c r="G34" s="194"/>
      <c r="H34" s="194"/>
      <c r="I34" s="74"/>
      <c r="J34" s="213"/>
      <c r="K34" s="214"/>
      <c r="L34" s="214"/>
      <c r="M34" s="74"/>
      <c r="N34" s="213"/>
      <c r="O34" s="214"/>
      <c r="P34" s="214"/>
      <c r="Q34" s="74"/>
      <c r="R34" s="213"/>
      <c r="S34" s="214"/>
      <c r="T34" s="214"/>
      <c r="U34" s="74"/>
      <c r="V34" s="213"/>
      <c r="W34" s="214"/>
      <c r="X34" s="214"/>
      <c r="Y34" s="74"/>
      <c r="Z34" s="213"/>
      <c r="AA34" s="214"/>
      <c r="AB34" s="214"/>
      <c r="AC34" s="74"/>
      <c r="AD34" s="213"/>
      <c r="AE34" s="214"/>
      <c r="AF34" s="215"/>
      <c r="AG34" s="33"/>
      <c r="AH34" s="34"/>
      <c r="AS34" s="8"/>
      <c r="AT34" s="8"/>
      <c r="AY34" s="67" t="str">
        <f>0&amp;":"&amp;AZ34&amp;":"&amp;0</f>
        <v>0:50:0</v>
      </c>
      <c r="AZ34" s="65">
        <f>AW15</f>
        <v>50</v>
      </c>
      <c r="BF34" s="70">
        <v>0.006944444444444444</v>
      </c>
    </row>
    <row r="35" spans="2:58" ht="15.75" customHeight="1">
      <c r="B35" s="32"/>
      <c r="C35" s="203"/>
      <c r="D35" s="225"/>
      <c r="E35" s="194">
        <f>IF($AY$39=0,2,AV59)</f>
        <v>2</v>
      </c>
      <c r="F35" s="194"/>
      <c r="G35" s="194"/>
      <c r="H35" s="194"/>
      <c r="I35" s="74"/>
      <c r="J35" s="213"/>
      <c r="K35" s="214"/>
      <c r="L35" s="214"/>
      <c r="M35" s="74"/>
      <c r="N35" s="216"/>
      <c r="O35" s="217"/>
      <c r="P35" s="218"/>
      <c r="Q35" s="74"/>
      <c r="R35" s="213"/>
      <c r="S35" s="214"/>
      <c r="T35" s="214"/>
      <c r="U35" s="74"/>
      <c r="V35" s="213"/>
      <c r="W35" s="214"/>
      <c r="X35" s="214"/>
      <c r="Y35" s="74"/>
      <c r="Z35" s="213"/>
      <c r="AA35" s="214"/>
      <c r="AB35" s="214"/>
      <c r="AC35" s="74"/>
      <c r="AD35" s="213"/>
      <c r="AE35" s="214"/>
      <c r="AF35" s="215"/>
      <c r="AG35" s="33"/>
      <c r="AH35" s="34"/>
      <c r="AK35" s="109"/>
      <c r="AL35" s="282" t="s">
        <v>82</v>
      </c>
      <c r="AM35" s="282"/>
      <c r="AN35" s="282"/>
      <c r="AO35" s="282"/>
      <c r="AP35" s="282"/>
      <c r="AQ35" s="100">
        <v>0.010416666666666666</v>
      </c>
      <c r="AR35" s="101"/>
      <c r="AS35" s="8"/>
      <c r="AT35" s="8"/>
      <c r="BF35" s="70">
        <v>0.010416666666666666</v>
      </c>
    </row>
    <row r="36" spans="2:58" ht="15.75" customHeight="1">
      <c r="B36" s="32"/>
      <c r="C36" s="203"/>
      <c r="D36" s="225"/>
      <c r="E36" s="194">
        <f>IF($AY$39=0,3,AV60)</f>
        <v>3</v>
      </c>
      <c r="F36" s="194"/>
      <c r="G36" s="194"/>
      <c r="H36" s="194"/>
      <c r="I36" s="74"/>
      <c r="J36" s="213"/>
      <c r="K36" s="214"/>
      <c r="L36" s="214"/>
      <c r="M36" s="74"/>
      <c r="N36" s="216"/>
      <c r="O36" s="217"/>
      <c r="P36" s="218"/>
      <c r="Q36" s="74"/>
      <c r="R36" s="216"/>
      <c r="S36" s="217"/>
      <c r="T36" s="218"/>
      <c r="U36" s="74"/>
      <c r="V36" s="213"/>
      <c r="W36" s="214"/>
      <c r="X36" s="214"/>
      <c r="Y36" s="74"/>
      <c r="Z36" s="216"/>
      <c r="AA36" s="217"/>
      <c r="AB36" s="218"/>
      <c r="AC36" s="74"/>
      <c r="AD36" s="213"/>
      <c r="AE36" s="214"/>
      <c r="AF36" s="215"/>
      <c r="AG36" s="33"/>
      <c r="AH36" s="34"/>
      <c r="AK36" s="106"/>
      <c r="AL36" s="8"/>
      <c r="AM36" s="8"/>
      <c r="AN36" s="8"/>
      <c r="AO36" s="8"/>
      <c r="AP36" s="8"/>
      <c r="AQ36" s="8"/>
      <c r="AR36" s="102"/>
      <c r="AS36" s="8"/>
      <c r="AT36" s="8"/>
      <c r="BF36" s="70">
        <v>0.013888888888888888</v>
      </c>
    </row>
    <row r="37" spans="2:58" ht="15.75" customHeight="1">
      <c r="B37" s="32"/>
      <c r="C37" s="203"/>
      <c r="D37" s="225"/>
      <c r="E37" s="194">
        <f>IF($AY$39=0,4,AV61)</f>
        <v>4</v>
      </c>
      <c r="F37" s="194"/>
      <c r="G37" s="194"/>
      <c r="H37" s="194"/>
      <c r="I37" s="74"/>
      <c r="J37" s="213"/>
      <c r="K37" s="214"/>
      <c r="L37" s="214"/>
      <c r="M37" s="74"/>
      <c r="N37" s="216"/>
      <c r="O37" s="217"/>
      <c r="P37" s="218"/>
      <c r="Q37" s="74"/>
      <c r="R37" s="216"/>
      <c r="S37" s="217"/>
      <c r="T37" s="218"/>
      <c r="U37" s="74"/>
      <c r="V37" s="213"/>
      <c r="W37" s="214"/>
      <c r="X37" s="214"/>
      <c r="Y37" s="74"/>
      <c r="Z37" s="216"/>
      <c r="AA37" s="217"/>
      <c r="AB37" s="218"/>
      <c r="AC37" s="74"/>
      <c r="AD37" s="213"/>
      <c r="AE37" s="214"/>
      <c r="AF37" s="215"/>
      <c r="AG37" s="33"/>
      <c r="AH37" s="34"/>
      <c r="AK37" s="106"/>
      <c r="AL37" s="197" t="s">
        <v>68</v>
      </c>
      <c r="AM37" s="197"/>
      <c r="AN37" s="197"/>
      <c r="AO37" s="197"/>
      <c r="AP37" s="197"/>
      <c r="AQ37" s="103" t="str">
        <f>IF(AW54=0,AW53&amp;":"&amp;AW54&amp;AW54,IF(AW54=5,AW53&amp;":"&amp;0&amp;AW54,AW53&amp;":"&amp;AW54))</f>
        <v>12:20</v>
      </c>
      <c r="AR37" s="102"/>
      <c r="AY37" s="28" t="s">
        <v>47</v>
      </c>
      <c r="BF37" s="70">
        <v>0.017361111111111112</v>
      </c>
    </row>
    <row r="38" spans="2:58" ht="15.75" customHeight="1" thickBot="1">
      <c r="B38" s="32"/>
      <c r="C38" s="226"/>
      <c r="D38" s="227"/>
      <c r="E38" s="275">
        <f>IF($AY$39=0,5,AV62)</f>
        <v>5</v>
      </c>
      <c r="F38" s="275"/>
      <c r="G38" s="275"/>
      <c r="H38" s="275"/>
      <c r="I38" s="75"/>
      <c r="J38" s="210"/>
      <c r="K38" s="211"/>
      <c r="L38" s="212"/>
      <c r="M38" s="75"/>
      <c r="N38" s="210"/>
      <c r="O38" s="211"/>
      <c r="P38" s="212"/>
      <c r="Q38" s="75"/>
      <c r="R38" s="210"/>
      <c r="S38" s="211"/>
      <c r="T38" s="212"/>
      <c r="U38" s="75"/>
      <c r="V38" s="210"/>
      <c r="W38" s="211"/>
      <c r="X38" s="212"/>
      <c r="Y38" s="75"/>
      <c r="Z38" s="210"/>
      <c r="AA38" s="211"/>
      <c r="AB38" s="212"/>
      <c r="AC38" s="75"/>
      <c r="AD38" s="219"/>
      <c r="AE38" s="220"/>
      <c r="AF38" s="221"/>
      <c r="AG38" s="33"/>
      <c r="AH38" s="34"/>
      <c r="AK38" s="106"/>
      <c r="AL38" s="8"/>
      <c r="AM38" s="8"/>
      <c r="AN38" s="8"/>
      <c r="AO38" s="8"/>
      <c r="AP38" s="8"/>
      <c r="AQ38" s="8"/>
      <c r="AR38" s="102"/>
      <c r="AY38" s="68" t="b">
        <v>0</v>
      </c>
      <c r="BF38" s="70">
        <v>0.020833333333333332</v>
      </c>
    </row>
    <row r="39" spans="2:51" ht="23.25" customHeight="1">
      <c r="B39" s="32"/>
      <c r="C39" s="64"/>
      <c r="D39" s="305" t="s">
        <v>132</v>
      </c>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3"/>
      <c r="AH39" s="34"/>
      <c r="AK39" s="106"/>
      <c r="AL39" s="197" t="s">
        <v>50</v>
      </c>
      <c r="AM39" s="197"/>
      <c r="AN39" s="197"/>
      <c r="AO39" s="197"/>
      <c r="AP39" s="197"/>
      <c r="AQ39" s="83">
        <v>0.6180555555555556</v>
      </c>
      <c r="AR39" s="102"/>
      <c r="AY39" s="17">
        <f>IF(AY38=TRUE,1,0)</f>
        <v>0</v>
      </c>
    </row>
    <row r="40" spans="2:55" ht="15.75" customHeight="1" thickBot="1">
      <c r="B40" s="32"/>
      <c r="C40" s="304" t="str">
        <f>IF(AY11=0,"Selecione seu regime de trabalho.",IF(OR(AP21="",AL21=CEILING(AW22,1)),"",IF(AP21=1,"Falta 1 célula",IF(AL21&lt;CEILING(AW22,1),"Ainda faltam "&amp;AP21&amp;" células",IF(AL21&gt;CEILING(AW22,1),"Número máximo de células ultrapassado! Apague "&amp;AL21-CEILING(AW22,1)&amp;" célula(s)")))))</f>
        <v>Selecione seu regime de trabalho.</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3"/>
      <c r="AH40" s="34"/>
      <c r="AK40" s="107"/>
      <c r="AL40" s="283">
        <f>IF(OR(AQ39=BF51,AQ39=BF52,AQ39=BF53,AQ39=BF54,AQ39=BF55),"","Atualize o horário do intervalo neste período")</f>
      </c>
      <c r="AM40" s="283"/>
      <c r="AN40" s="283"/>
      <c r="AO40" s="283"/>
      <c r="AP40" s="283"/>
      <c r="AQ40" s="104"/>
      <c r="AR40" s="105"/>
      <c r="AV40" s="17" t="s">
        <v>48</v>
      </c>
      <c r="BC40" s="66" t="s">
        <v>49</v>
      </c>
    </row>
    <row r="41" spans="2:58" ht="15.75" customHeight="1">
      <c r="B41" s="32"/>
      <c r="C41" s="276" t="s">
        <v>85</v>
      </c>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302"/>
      <c r="AG41" s="33"/>
      <c r="AH41" s="34"/>
      <c r="AV41" s="17">
        <f>IF(OR(AQ28="",AQ30="",AQ32="",AQ37="",AQ39="",AQ44="",AQ46=""),0,1)</f>
        <v>1</v>
      </c>
      <c r="AX41" s="66"/>
      <c r="AY41" s="66"/>
      <c r="AZ41" s="66"/>
      <c r="BA41" s="66"/>
      <c r="BB41" s="66"/>
      <c r="BF41" s="66"/>
    </row>
    <row r="42" spans="2:58" ht="15.75" customHeight="1">
      <c r="B42" s="32"/>
      <c r="C42" s="279"/>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303"/>
      <c r="AG42" s="33"/>
      <c r="AH42" s="34"/>
      <c r="AK42" s="109"/>
      <c r="AL42" s="282" t="s">
        <v>83</v>
      </c>
      <c r="AM42" s="282"/>
      <c r="AN42" s="282"/>
      <c r="AO42" s="282"/>
      <c r="AP42" s="282"/>
      <c r="AQ42" s="100">
        <v>0.010416666666666666</v>
      </c>
      <c r="AR42" s="101"/>
      <c r="AV42" s="67" t="str">
        <f aca="true" t="shared" si="0" ref="AV42:AV47">HOUR(AX42)&amp;"h"&amp;AZ42&amp;" - "&amp;HOUR(AY42)&amp;"h"&amp;BA42</f>
        <v>7h00 - 7h50</v>
      </c>
      <c r="AW42" s="17" t="s">
        <v>51</v>
      </c>
      <c r="AX42" s="67" t="str">
        <f>BC42</f>
        <v>7:00</v>
      </c>
      <c r="AY42" s="67">
        <f aca="true" t="shared" si="1" ref="AY42:AY47">AX42+$AY$34</f>
        <v>0.3263888888888889</v>
      </c>
      <c r="AZ42" s="67" t="str">
        <f>IF(MINUTE(AX42)=0,MINUTE(AX42)&amp;MINUTE(AX42),IF(MINUTE(AX42)&lt;10,"0"&amp;MINUTE(AX42),MINUTE(AX42)))</f>
        <v>00</v>
      </c>
      <c r="BA42" s="69">
        <f>IF(MINUTE(AY42)=0,MINUTE(AY42)&amp;MINUTE(AY42),IF(MINUTE(AY42)&lt;10,"0"&amp;MINUTE(AY42),MINUTE(AY42)))</f>
        <v>50</v>
      </c>
      <c r="BC42" s="70" t="str">
        <f>AQ30</f>
        <v>7:00</v>
      </c>
      <c r="BF42" s="67" t="str">
        <f>BC42</f>
        <v>7:00</v>
      </c>
    </row>
    <row r="43" spans="2:58" ht="15.75" customHeight="1">
      <c r="B43" s="32"/>
      <c r="C43" s="198" t="s">
        <v>91</v>
      </c>
      <c r="D43" s="179"/>
      <c r="E43" s="178" t="s">
        <v>87</v>
      </c>
      <c r="F43" s="199"/>
      <c r="G43" s="199"/>
      <c r="H43" s="199"/>
      <c r="I43" s="199"/>
      <c r="J43" s="199"/>
      <c r="K43" s="199"/>
      <c r="L43" s="199"/>
      <c r="M43" s="199"/>
      <c r="N43" s="199"/>
      <c r="O43" s="199"/>
      <c r="P43" s="199"/>
      <c r="Q43" s="179"/>
      <c r="R43" s="178" t="s">
        <v>88</v>
      </c>
      <c r="S43" s="199"/>
      <c r="T43" s="199"/>
      <c r="U43" s="199"/>
      <c r="V43" s="199"/>
      <c r="W43" s="199"/>
      <c r="X43" s="199"/>
      <c r="Y43" s="199"/>
      <c r="Z43" s="179"/>
      <c r="AA43" s="178" t="s">
        <v>90</v>
      </c>
      <c r="AB43" s="179"/>
      <c r="AC43" s="178" t="s">
        <v>92</v>
      </c>
      <c r="AD43" s="179"/>
      <c r="AE43" s="176" t="s">
        <v>89</v>
      </c>
      <c r="AF43" s="177"/>
      <c r="AG43" s="33"/>
      <c r="AH43" s="1"/>
      <c r="AK43" s="106"/>
      <c r="AL43" s="8"/>
      <c r="AM43" s="8"/>
      <c r="AN43" s="8"/>
      <c r="AO43" s="8"/>
      <c r="AP43" s="8"/>
      <c r="AQ43" s="8"/>
      <c r="AR43" s="111"/>
      <c r="AV43" s="67" t="str">
        <f t="shared" si="0"/>
        <v>7h50 - 8h40</v>
      </c>
      <c r="AW43" s="71">
        <v>420</v>
      </c>
      <c r="AX43" s="67">
        <f>IF(AY42=$AQ$32,AY42+$AQ$28,AY42)</f>
        <v>0.3263888888888889</v>
      </c>
      <c r="AY43" s="67">
        <f t="shared" si="1"/>
        <v>0.3611111111111111</v>
      </c>
      <c r="AZ43" s="69">
        <f aca="true" t="shared" si="2" ref="AZ43:BA47">IF(MINUTE(AX43)=0,MINUTE(AX43)&amp;MINUTE(AX43),IF(MINUTE(AX43)&lt;10,"0"&amp;MINUTE(AX43),MINUTE(AX43)))</f>
        <v>50</v>
      </c>
      <c r="BA43" s="69">
        <f t="shared" si="2"/>
        <v>40</v>
      </c>
      <c r="BC43" s="66"/>
      <c r="BF43" s="67">
        <f>BF42+$AY$34</f>
        <v>0.3263888888888889</v>
      </c>
    </row>
    <row r="44" spans="2:58" ht="15.75" customHeight="1">
      <c r="B44" s="32"/>
      <c r="C44" s="173"/>
      <c r="D44" s="174"/>
      <c r="E44" s="171"/>
      <c r="F44" s="175"/>
      <c r="G44" s="175"/>
      <c r="H44" s="175"/>
      <c r="I44" s="175"/>
      <c r="J44" s="175"/>
      <c r="K44" s="175"/>
      <c r="L44" s="175"/>
      <c r="M44" s="175"/>
      <c r="N44" s="175"/>
      <c r="O44" s="175"/>
      <c r="P44" s="175"/>
      <c r="Q44" s="174"/>
      <c r="R44" s="171"/>
      <c r="S44" s="175"/>
      <c r="T44" s="175"/>
      <c r="U44" s="175"/>
      <c r="V44" s="175"/>
      <c r="W44" s="175"/>
      <c r="X44" s="175"/>
      <c r="Y44" s="175"/>
      <c r="Z44" s="174"/>
      <c r="AA44" s="195"/>
      <c r="AB44" s="196"/>
      <c r="AC44" s="149"/>
      <c r="AD44" s="149"/>
      <c r="AE44" s="171"/>
      <c r="AF44" s="172"/>
      <c r="AG44" s="33"/>
      <c r="AH44" s="1"/>
      <c r="AK44" s="106"/>
      <c r="AL44" s="197" t="s">
        <v>69</v>
      </c>
      <c r="AM44" s="197"/>
      <c r="AN44" s="197"/>
      <c r="AO44" s="197"/>
      <c r="AP44" s="197"/>
      <c r="AQ44" s="103" t="str">
        <f>IF(AW62=0,AW61&amp;":"&amp;AW62&amp;AW62,IF(AW62=5,AW61&amp;":"&amp;0&amp;AW62,AW61&amp;":"&amp;AW62))</f>
        <v>18:10</v>
      </c>
      <c r="AR44" s="102"/>
      <c r="AV44" s="67" t="str">
        <f t="shared" si="0"/>
        <v>8h40 - 9h30</v>
      </c>
      <c r="AW44" s="72"/>
      <c r="AX44" s="67">
        <f>IF(AY43=$AQ$32,AY43+$AQ$28,AY43)</f>
        <v>0.3611111111111111</v>
      </c>
      <c r="AY44" s="67">
        <f t="shared" si="1"/>
        <v>0.3958333333333333</v>
      </c>
      <c r="AZ44" s="69">
        <f t="shared" si="2"/>
        <v>40</v>
      </c>
      <c r="BA44" s="69">
        <f t="shared" si="2"/>
        <v>30</v>
      </c>
      <c r="BC44" s="66"/>
      <c r="BF44" s="67">
        <f>BF43+$AY$34</f>
        <v>0.3611111111111111</v>
      </c>
    </row>
    <row r="45" spans="2:58" ht="15.75" customHeight="1">
      <c r="B45" s="32"/>
      <c r="C45" s="173"/>
      <c r="D45" s="174"/>
      <c r="E45" s="171"/>
      <c r="F45" s="175"/>
      <c r="G45" s="175"/>
      <c r="H45" s="175"/>
      <c r="I45" s="175"/>
      <c r="J45" s="175"/>
      <c r="K45" s="175"/>
      <c r="L45" s="175"/>
      <c r="M45" s="175"/>
      <c r="N45" s="175"/>
      <c r="O45" s="175"/>
      <c r="P45" s="175"/>
      <c r="Q45" s="174"/>
      <c r="R45" s="171"/>
      <c r="S45" s="175"/>
      <c r="T45" s="175"/>
      <c r="U45" s="175"/>
      <c r="V45" s="175"/>
      <c r="W45" s="175"/>
      <c r="X45" s="175"/>
      <c r="Y45" s="175"/>
      <c r="Z45" s="174"/>
      <c r="AA45" s="195"/>
      <c r="AB45" s="196"/>
      <c r="AC45" s="149"/>
      <c r="AD45" s="149"/>
      <c r="AE45" s="171"/>
      <c r="AF45" s="172"/>
      <c r="AG45" s="33"/>
      <c r="AH45" s="34"/>
      <c r="AK45" s="106"/>
      <c r="AL45" s="8"/>
      <c r="AM45" s="8"/>
      <c r="AN45" s="8"/>
      <c r="AO45" s="8"/>
      <c r="AP45" s="8"/>
      <c r="AQ45" s="8"/>
      <c r="AR45" s="112"/>
      <c r="AS45" s="8"/>
      <c r="AT45" s="8"/>
      <c r="AV45" s="67" t="str">
        <f t="shared" si="0"/>
        <v>9h45 - 10h35</v>
      </c>
      <c r="AW45" s="17">
        <f>TRUNC(AW43/60,0)</f>
        <v>7</v>
      </c>
      <c r="AX45" s="67">
        <f>IF(AY44=$AQ$32,AY44+$AQ$28,AY44)</f>
        <v>0.40625</v>
      </c>
      <c r="AY45" s="67">
        <f t="shared" si="1"/>
        <v>0.4409722222222222</v>
      </c>
      <c r="AZ45" s="69">
        <f t="shared" si="2"/>
        <v>45</v>
      </c>
      <c r="BA45" s="69">
        <f t="shared" si="2"/>
        <v>35</v>
      </c>
      <c r="BF45" s="67">
        <f>BF44+$AY$34</f>
        <v>0.3958333333333333</v>
      </c>
    </row>
    <row r="46" spans="2:58" ht="15.75" customHeight="1">
      <c r="B46" s="32"/>
      <c r="C46" s="173"/>
      <c r="D46" s="174"/>
      <c r="E46" s="171"/>
      <c r="F46" s="175"/>
      <c r="G46" s="175"/>
      <c r="H46" s="175"/>
      <c r="I46" s="175"/>
      <c r="J46" s="175"/>
      <c r="K46" s="175"/>
      <c r="L46" s="175"/>
      <c r="M46" s="175"/>
      <c r="N46" s="175"/>
      <c r="O46" s="175"/>
      <c r="P46" s="175"/>
      <c r="Q46" s="174"/>
      <c r="R46" s="171"/>
      <c r="S46" s="175"/>
      <c r="T46" s="175"/>
      <c r="U46" s="175"/>
      <c r="V46" s="175"/>
      <c r="W46" s="175"/>
      <c r="X46" s="175"/>
      <c r="Y46" s="175"/>
      <c r="Z46" s="174"/>
      <c r="AA46" s="195"/>
      <c r="AB46" s="196"/>
      <c r="AC46" s="149"/>
      <c r="AD46" s="149"/>
      <c r="AE46" s="171"/>
      <c r="AF46" s="172"/>
      <c r="AG46" s="33"/>
      <c r="AH46" s="34"/>
      <c r="AK46" s="106"/>
      <c r="AL46" s="197" t="s">
        <v>50</v>
      </c>
      <c r="AM46" s="197"/>
      <c r="AN46" s="197"/>
      <c r="AO46" s="197"/>
      <c r="AP46" s="197"/>
      <c r="AQ46" s="83">
        <v>0.8611111111111112</v>
      </c>
      <c r="AR46" s="102"/>
      <c r="AS46" s="8"/>
      <c r="AT46" s="8"/>
      <c r="AV46" s="67" t="str">
        <f t="shared" si="0"/>
        <v>10h35 - 11h25</v>
      </c>
      <c r="AW46" s="71">
        <f>AW43-AW45*60</f>
        <v>0</v>
      </c>
      <c r="AX46" s="67">
        <f>IF(AY45=$AQ$32,AY45+$AQ$28,AY45)</f>
        <v>0.4409722222222222</v>
      </c>
      <c r="AY46" s="67">
        <f t="shared" si="1"/>
        <v>0.4756944444444444</v>
      </c>
      <c r="AZ46" s="69">
        <f t="shared" si="2"/>
        <v>35</v>
      </c>
      <c r="BA46" s="69">
        <f t="shared" si="2"/>
        <v>25</v>
      </c>
      <c r="BC46" s="66"/>
      <c r="BF46" s="67">
        <f>BF45+$AY$34</f>
        <v>0.4305555555555555</v>
      </c>
    </row>
    <row r="47" spans="2:58" ht="15.75" customHeight="1">
      <c r="B47" s="32"/>
      <c r="C47" s="173"/>
      <c r="D47" s="174"/>
      <c r="E47" s="171"/>
      <c r="F47" s="175"/>
      <c r="G47" s="175"/>
      <c r="H47" s="175"/>
      <c r="I47" s="175"/>
      <c r="J47" s="175"/>
      <c r="K47" s="175"/>
      <c r="L47" s="175"/>
      <c r="M47" s="175"/>
      <c r="N47" s="175"/>
      <c r="O47" s="175"/>
      <c r="P47" s="175"/>
      <c r="Q47" s="174"/>
      <c r="R47" s="171"/>
      <c r="S47" s="175"/>
      <c r="T47" s="175"/>
      <c r="U47" s="175"/>
      <c r="V47" s="175"/>
      <c r="W47" s="175"/>
      <c r="X47" s="175"/>
      <c r="Y47" s="175"/>
      <c r="Z47" s="174"/>
      <c r="AA47" s="195"/>
      <c r="AB47" s="196"/>
      <c r="AC47" s="149"/>
      <c r="AD47" s="149"/>
      <c r="AE47" s="171"/>
      <c r="AF47" s="172"/>
      <c r="AG47" s="33"/>
      <c r="AH47" s="34"/>
      <c r="AK47" s="107"/>
      <c r="AL47" s="283">
        <f>IF(OR(AQ46=BF58,AQ46=BF59,AQ46=BF60,AQ46=BF61,AQ46=BF62),"","Atualize o horário do intervalo neste período")</f>
      </c>
      <c r="AM47" s="283"/>
      <c r="AN47" s="283"/>
      <c r="AO47" s="283"/>
      <c r="AP47" s="283"/>
      <c r="AQ47" s="110"/>
      <c r="AR47" s="105"/>
      <c r="AS47" s="8"/>
      <c r="AT47" s="8"/>
      <c r="AV47" s="67" t="str">
        <f t="shared" si="0"/>
        <v>11h25 - 12h15</v>
      </c>
      <c r="AX47" s="67">
        <f>IF(AY46=$AQ$32,AY46+$AQ$28,AY46)</f>
        <v>0.4756944444444444</v>
      </c>
      <c r="AY47" s="67">
        <f t="shared" si="1"/>
        <v>0.5104166666666666</v>
      </c>
      <c r="AZ47" s="69">
        <f t="shared" si="2"/>
        <v>25</v>
      </c>
      <c r="BA47" s="69">
        <f t="shared" si="2"/>
        <v>15</v>
      </c>
      <c r="BF47" s="67">
        <f>BF46+$AY$34</f>
        <v>0.46527777777777773</v>
      </c>
    </row>
    <row r="48" spans="2:58" ht="15.75" customHeight="1" thickBot="1">
      <c r="B48" s="32"/>
      <c r="C48" s="173"/>
      <c r="D48" s="174"/>
      <c r="E48" s="171"/>
      <c r="F48" s="175"/>
      <c r="G48" s="175"/>
      <c r="H48" s="175"/>
      <c r="I48" s="175"/>
      <c r="J48" s="175"/>
      <c r="K48" s="175"/>
      <c r="L48" s="175"/>
      <c r="M48" s="175"/>
      <c r="N48" s="175"/>
      <c r="O48" s="175"/>
      <c r="P48" s="175"/>
      <c r="Q48" s="174"/>
      <c r="R48" s="171"/>
      <c r="S48" s="175"/>
      <c r="T48" s="175"/>
      <c r="U48" s="175"/>
      <c r="V48" s="175"/>
      <c r="W48" s="175"/>
      <c r="X48" s="175"/>
      <c r="Y48" s="175"/>
      <c r="Z48" s="174"/>
      <c r="AA48" s="195"/>
      <c r="AB48" s="196"/>
      <c r="AC48" s="149"/>
      <c r="AD48" s="149"/>
      <c r="AE48" s="171"/>
      <c r="AF48" s="172"/>
      <c r="AG48" s="33"/>
      <c r="AH48" s="34"/>
      <c r="AS48" s="8"/>
      <c r="AT48" s="8"/>
      <c r="AV48" s="66"/>
      <c r="AX48" s="65"/>
      <c r="AY48" s="65"/>
      <c r="AZ48" s="66"/>
      <c r="BA48" s="66"/>
      <c r="BC48" s="66"/>
      <c r="BF48" s="65"/>
    </row>
    <row r="49" spans="2:58" ht="15.75" customHeight="1">
      <c r="B49" s="32"/>
      <c r="C49" s="173"/>
      <c r="D49" s="174"/>
      <c r="E49" s="171"/>
      <c r="F49" s="175"/>
      <c r="G49" s="175"/>
      <c r="H49" s="175"/>
      <c r="I49" s="175"/>
      <c r="J49" s="175"/>
      <c r="K49" s="175"/>
      <c r="L49" s="175"/>
      <c r="M49" s="175"/>
      <c r="N49" s="175"/>
      <c r="O49" s="175"/>
      <c r="P49" s="175"/>
      <c r="Q49" s="174"/>
      <c r="R49" s="171"/>
      <c r="S49" s="175"/>
      <c r="T49" s="175"/>
      <c r="U49" s="175"/>
      <c r="V49" s="175"/>
      <c r="W49" s="175"/>
      <c r="X49" s="175"/>
      <c r="Y49" s="175"/>
      <c r="Z49" s="174"/>
      <c r="AA49" s="195"/>
      <c r="AB49" s="196"/>
      <c r="AC49" s="149"/>
      <c r="AD49" s="149"/>
      <c r="AE49" s="171"/>
      <c r="AF49" s="172"/>
      <c r="AG49" s="33"/>
      <c r="AH49" s="34"/>
      <c r="AK49" s="284" t="s">
        <v>103</v>
      </c>
      <c r="AL49" s="285"/>
      <c r="AM49" s="285"/>
      <c r="AN49" s="285"/>
      <c r="AO49" s="285"/>
      <c r="AP49" s="285"/>
      <c r="AQ49" s="285"/>
      <c r="AR49" s="286"/>
      <c r="AS49" s="8"/>
      <c r="AT49" s="8"/>
      <c r="AV49" s="66"/>
      <c r="AW49" s="73"/>
      <c r="AX49" s="65"/>
      <c r="AY49" s="65"/>
      <c r="AZ49" s="66"/>
      <c r="BA49" s="66"/>
      <c r="BC49" s="66"/>
      <c r="BF49" s="65"/>
    </row>
    <row r="50" spans="2:58" ht="15.75" customHeight="1">
      <c r="B50" s="32"/>
      <c r="C50" s="173"/>
      <c r="D50" s="174"/>
      <c r="E50" s="171"/>
      <c r="F50" s="175"/>
      <c r="G50" s="175"/>
      <c r="H50" s="175"/>
      <c r="I50" s="175"/>
      <c r="J50" s="175"/>
      <c r="K50" s="175"/>
      <c r="L50" s="175"/>
      <c r="M50" s="175"/>
      <c r="N50" s="175"/>
      <c r="O50" s="175"/>
      <c r="P50" s="175"/>
      <c r="Q50" s="174"/>
      <c r="R50" s="171"/>
      <c r="S50" s="175"/>
      <c r="T50" s="175"/>
      <c r="U50" s="175"/>
      <c r="V50" s="175"/>
      <c r="W50" s="175"/>
      <c r="X50" s="175"/>
      <c r="Y50" s="175"/>
      <c r="Z50" s="174"/>
      <c r="AA50" s="195"/>
      <c r="AB50" s="196"/>
      <c r="AC50" s="149"/>
      <c r="AD50" s="149"/>
      <c r="AE50" s="171"/>
      <c r="AF50" s="172"/>
      <c r="AG50" s="33"/>
      <c r="AH50" s="34"/>
      <c r="AK50" s="287"/>
      <c r="AL50" s="288"/>
      <c r="AM50" s="288"/>
      <c r="AN50" s="288"/>
      <c r="AO50" s="288"/>
      <c r="AP50" s="288"/>
      <c r="AQ50" s="288"/>
      <c r="AR50" s="289"/>
      <c r="AS50" s="8"/>
      <c r="AT50" s="8"/>
      <c r="AV50" s="67" t="str">
        <f aca="true" t="shared" si="3" ref="AV50:AV55">HOUR(AX50)&amp;"h"&amp;AZ50&amp;" - "&amp;HOUR(AY50)&amp;"h"&amp;BA50</f>
        <v>12h20 - 13h10</v>
      </c>
      <c r="AW50" s="17" t="s">
        <v>51</v>
      </c>
      <c r="AX50" s="67" t="str">
        <f>BC50</f>
        <v>12:20</v>
      </c>
      <c r="AY50" s="67">
        <f aca="true" t="shared" si="4" ref="AY50:AY55">AX50+$AY$34</f>
        <v>0.5486111111111112</v>
      </c>
      <c r="AZ50" s="69">
        <f>IF(MINUTE(AX50)=0,MINUTE(AX50)&amp;MINUTE(AX50),IF(MINUTE(AX50)&lt;10,"0"&amp;MINUTE(AX50),MINUTE(AX50)))</f>
        <v>20</v>
      </c>
      <c r="BA50" s="69">
        <f>IF(MINUTE(AY50)=0,MINUTE(AY50)&amp;MINUTE(AY50),IF(MINUTE(AY50)&lt;10,"0"&amp;MINUTE(AY50),MINUTE(AY50)))</f>
        <v>10</v>
      </c>
      <c r="BC50" s="70" t="str">
        <f>AQ37</f>
        <v>12:20</v>
      </c>
      <c r="BF50" s="67" t="str">
        <f>BC50</f>
        <v>12:20</v>
      </c>
    </row>
    <row r="51" spans="2:58" ht="15.75" customHeight="1">
      <c r="B51" s="32"/>
      <c r="C51" s="173"/>
      <c r="D51" s="174"/>
      <c r="E51" s="171"/>
      <c r="F51" s="175"/>
      <c r="G51" s="175"/>
      <c r="H51" s="175"/>
      <c r="I51" s="175"/>
      <c r="J51" s="175"/>
      <c r="K51" s="175"/>
      <c r="L51" s="175"/>
      <c r="M51" s="175"/>
      <c r="N51" s="175"/>
      <c r="O51" s="175"/>
      <c r="P51" s="175"/>
      <c r="Q51" s="174"/>
      <c r="R51" s="171"/>
      <c r="S51" s="175"/>
      <c r="T51" s="175"/>
      <c r="U51" s="175"/>
      <c r="V51" s="175"/>
      <c r="W51" s="175"/>
      <c r="X51" s="175"/>
      <c r="Y51" s="175"/>
      <c r="Z51" s="174"/>
      <c r="AA51" s="195"/>
      <c r="AB51" s="196"/>
      <c r="AC51" s="149"/>
      <c r="AD51" s="149"/>
      <c r="AE51" s="171"/>
      <c r="AF51" s="172"/>
      <c r="AG51" s="33"/>
      <c r="AH51" s="34"/>
      <c r="AK51" s="287"/>
      <c r="AL51" s="288"/>
      <c r="AM51" s="288"/>
      <c r="AN51" s="288"/>
      <c r="AO51" s="288"/>
      <c r="AP51" s="288"/>
      <c r="AQ51" s="288"/>
      <c r="AR51" s="289"/>
      <c r="AS51" s="8"/>
      <c r="AT51" s="8"/>
      <c r="AV51" s="67" t="str">
        <f t="shared" si="3"/>
        <v>13h10 - 14h00</v>
      </c>
      <c r="AW51" s="71">
        <v>740</v>
      </c>
      <c r="AX51" s="67">
        <f>IF(AY50=$AQ$39,AY50+$AQ$35,AY50)</f>
        <v>0.5486111111111112</v>
      </c>
      <c r="AY51" s="67">
        <f t="shared" si="4"/>
        <v>0.5833333333333334</v>
      </c>
      <c r="AZ51" s="69">
        <f aca="true" t="shared" si="5" ref="AZ51:BA55">IF(MINUTE(AX51)=0,MINUTE(AX51)&amp;MINUTE(AX51),IF(MINUTE(AX51)&lt;10,"0"&amp;MINUTE(AX51),MINUTE(AX51)))</f>
        <v>10</v>
      </c>
      <c r="BA51" s="69" t="str">
        <f t="shared" si="5"/>
        <v>00</v>
      </c>
      <c r="BC51" s="66"/>
      <c r="BF51" s="67">
        <f>BF50+$AY$34</f>
        <v>0.5486111111111112</v>
      </c>
    </row>
    <row r="52" spans="2:58" ht="15.75" customHeight="1">
      <c r="B52" s="32"/>
      <c r="C52" s="173"/>
      <c r="D52" s="174"/>
      <c r="E52" s="171"/>
      <c r="F52" s="175"/>
      <c r="G52" s="175"/>
      <c r="H52" s="175"/>
      <c r="I52" s="175"/>
      <c r="J52" s="175"/>
      <c r="K52" s="175"/>
      <c r="L52" s="175"/>
      <c r="M52" s="175"/>
      <c r="N52" s="175"/>
      <c r="O52" s="175"/>
      <c r="P52" s="175"/>
      <c r="Q52" s="174"/>
      <c r="R52" s="171"/>
      <c r="S52" s="175"/>
      <c r="T52" s="175"/>
      <c r="U52" s="175"/>
      <c r="V52" s="175"/>
      <c r="W52" s="175"/>
      <c r="X52" s="175"/>
      <c r="Y52" s="175"/>
      <c r="Z52" s="174"/>
      <c r="AA52" s="195"/>
      <c r="AB52" s="196"/>
      <c r="AC52" s="149"/>
      <c r="AD52" s="149"/>
      <c r="AE52" s="171"/>
      <c r="AF52" s="172"/>
      <c r="AG52" s="33"/>
      <c r="AH52" s="34"/>
      <c r="AK52" s="287"/>
      <c r="AL52" s="288"/>
      <c r="AM52" s="288"/>
      <c r="AN52" s="288"/>
      <c r="AO52" s="288"/>
      <c r="AP52" s="288"/>
      <c r="AQ52" s="288"/>
      <c r="AR52" s="289"/>
      <c r="AS52" s="8"/>
      <c r="AT52" s="8"/>
      <c r="AV52" s="67" t="str">
        <f t="shared" si="3"/>
        <v>14h00 - 14h50</v>
      </c>
      <c r="AW52" s="72"/>
      <c r="AX52" s="67">
        <f>IF(AY51=$AQ$39,AY51+$AQ$35,AY51)</f>
        <v>0.5833333333333334</v>
      </c>
      <c r="AY52" s="67">
        <f t="shared" si="4"/>
        <v>0.6180555555555556</v>
      </c>
      <c r="AZ52" s="69" t="str">
        <f t="shared" si="5"/>
        <v>00</v>
      </c>
      <c r="BA52" s="69">
        <f t="shared" si="5"/>
        <v>50</v>
      </c>
      <c r="BC52" s="66"/>
      <c r="BF52" s="67">
        <f>BF51+$AY$34</f>
        <v>0.5833333333333334</v>
      </c>
    </row>
    <row r="53" spans="2:58" ht="15.75" customHeight="1">
      <c r="B53" s="32"/>
      <c r="C53" s="173"/>
      <c r="D53" s="174"/>
      <c r="E53" s="171"/>
      <c r="F53" s="175"/>
      <c r="G53" s="175"/>
      <c r="H53" s="175"/>
      <c r="I53" s="175"/>
      <c r="J53" s="175"/>
      <c r="K53" s="175"/>
      <c r="L53" s="175"/>
      <c r="M53" s="175"/>
      <c r="N53" s="175"/>
      <c r="O53" s="175"/>
      <c r="P53" s="175"/>
      <c r="Q53" s="174"/>
      <c r="R53" s="171"/>
      <c r="S53" s="175"/>
      <c r="T53" s="175"/>
      <c r="U53" s="175"/>
      <c r="V53" s="175"/>
      <c r="W53" s="175"/>
      <c r="X53" s="175"/>
      <c r="Y53" s="175"/>
      <c r="Z53" s="174"/>
      <c r="AA53" s="195"/>
      <c r="AB53" s="196"/>
      <c r="AC53" s="149"/>
      <c r="AD53" s="149"/>
      <c r="AE53" s="171"/>
      <c r="AF53" s="172"/>
      <c r="AG53" s="33"/>
      <c r="AH53" s="34"/>
      <c r="AK53" s="287"/>
      <c r="AL53" s="288"/>
      <c r="AM53" s="288"/>
      <c r="AN53" s="288"/>
      <c r="AO53" s="288"/>
      <c r="AP53" s="288"/>
      <c r="AQ53" s="288"/>
      <c r="AR53" s="289"/>
      <c r="AS53" s="8"/>
      <c r="AT53" s="8"/>
      <c r="AV53" s="67" t="str">
        <f t="shared" si="3"/>
        <v>15h05 - 15h55</v>
      </c>
      <c r="AW53" s="17">
        <f>TRUNC(AW51/60,0)</f>
        <v>12</v>
      </c>
      <c r="AX53" s="67">
        <f>IF(AY52=$AQ$39,AY52+$AQ$35,AY52)</f>
        <v>0.6284722222222222</v>
      </c>
      <c r="AY53" s="67">
        <f t="shared" si="4"/>
        <v>0.6631944444444444</v>
      </c>
      <c r="AZ53" s="69" t="str">
        <f t="shared" si="5"/>
        <v>05</v>
      </c>
      <c r="BA53" s="69">
        <f t="shared" si="5"/>
        <v>55</v>
      </c>
      <c r="BF53" s="67">
        <f>BF52+$AY$34</f>
        <v>0.6180555555555556</v>
      </c>
    </row>
    <row r="54" spans="2:58" ht="15.75" customHeight="1">
      <c r="B54" s="32"/>
      <c r="C54" s="173"/>
      <c r="D54" s="174"/>
      <c r="E54" s="171"/>
      <c r="F54" s="175"/>
      <c r="G54" s="175"/>
      <c r="H54" s="175"/>
      <c r="I54" s="175"/>
      <c r="J54" s="175"/>
      <c r="K54" s="175"/>
      <c r="L54" s="175"/>
      <c r="M54" s="175"/>
      <c r="N54" s="175"/>
      <c r="O54" s="175"/>
      <c r="P54" s="175"/>
      <c r="Q54" s="174"/>
      <c r="R54" s="171"/>
      <c r="S54" s="175"/>
      <c r="T54" s="175"/>
      <c r="U54" s="175"/>
      <c r="V54" s="175"/>
      <c r="W54" s="175"/>
      <c r="X54" s="175"/>
      <c r="Y54" s="175"/>
      <c r="Z54" s="174"/>
      <c r="AA54" s="195"/>
      <c r="AB54" s="196"/>
      <c r="AC54" s="149"/>
      <c r="AD54" s="149"/>
      <c r="AE54" s="171"/>
      <c r="AF54" s="172"/>
      <c r="AG54" s="33"/>
      <c r="AH54" s="34"/>
      <c r="AI54" s="63"/>
      <c r="AK54" s="287"/>
      <c r="AL54" s="288"/>
      <c r="AM54" s="288"/>
      <c r="AN54" s="288"/>
      <c r="AO54" s="288"/>
      <c r="AP54" s="288"/>
      <c r="AQ54" s="288"/>
      <c r="AR54" s="289"/>
      <c r="AS54" s="8"/>
      <c r="AT54" s="8"/>
      <c r="AV54" s="67" t="str">
        <f t="shared" si="3"/>
        <v>15h55 - 16h45</v>
      </c>
      <c r="AW54" s="71">
        <f>AW51-AW53*60</f>
        <v>20</v>
      </c>
      <c r="AX54" s="67">
        <f>IF(AY53=$AQ$39,AY53+$AQ$35,AY53)</f>
        <v>0.6631944444444444</v>
      </c>
      <c r="AY54" s="67">
        <f t="shared" si="4"/>
        <v>0.6979166666666666</v>
      </c>
      <c r="AZ54" s="69">
        <f t="shared" si="5"/>
        <v>55</v>
      </c>
      <c r="BA54" s="69">
        <f t="shared" si="5"/>
        <v>45</v>
      </c>
      <c r="BC54" s="66"/>
      <c r="BF54" s="67">
        <f>BF53+$AY$34</f>
        <v>0.6527777777777778</v>
      </c>
    </row>
    <row r="55" spans="2:58" ht="15.75" customHeight="1" thickBot="1">
      <c r="B55" s="32"/>
      <c r="C55" s="306" t="s">
        <v>102</v>
      </c>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8"/>
      <c r="AC55" s="154">
        <f>IF(OR(AE44="",AC44=""),"",_xlfn.SUMIFS(AC44:AD54,AE44:AF54,"Prioritária"))</f>
      </c>
      <c r="AD55" s="309"/>
      <c r="AE55" s="309"/>
      <c r="AF55" s="155"/>
      <c r="AG55" s="33"/>
      <c r="AH55" s="62"/>
      <c r="AI55" s="63"/>
      <c r="AK55" s="287"/>
      <c r="AL55" s="288"/>
      <c r="AM55" s="288"/>
      <c r="AN55" s="288"/>
      <c r="AO55" s="288"/>
      <c r="AP55" s="288"/>
      <c r="AQ55" s="288"/>
      <c r="AR55" s="289"/>
      <c r="AS55" s="8"/>
      <c r="AT55" s="8"/>
      <c r="AV55" s="67" t="str">
        <f t="shared" si="3"/>
        <v>16h45 - 17h35</v>
      </c>
      <c r="AX55" s="67">
        <f>IF(AY54=$AQ$39,AY54+$AQ$35,AY54)</f>
        <v>0.6979166666666666</v>
      </c>
      <c r="AY55" s="67">
        <f t="shared" si="4"/>
        <v>0.7326388888888888</v>
      </c>
      <c r="AZ55" s="69">
        <f t="shared" si="5"/>
        <v>45</v>
      </c>
      <c r="BA55" s="69">
        <f t="shared" si="5"/>
        <v>35</v>
      </c>
      <c r="BC55" s="66"/>
      <c r="BF55" s="67">
        <f>BF54+$AY$34</f>
        <v>0.6875</v>
      </c>
    </row>
    <row r="56" spans="2:58" ht="15.75" customHeight="1" thickBot="1">
      <c r="B56" s="32"/>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60"/>
      <c r="AF56" s="60"/>
      <c r="AG56" s="33"/>
      <c r="AH56" s="34"/>
      <c r="AK56" s="287"/>
      <c r="AL56" s="288"/>
      <c r="AM56" s="288"/>
      <c r="AN56" s="288"/>
      <c r="AO56" s="288"/>
      <c r="AP56" s="288"/>
      <c r="AQ56" s="288"/>
      <c r="AR56" s="289"/>
      <c r="AS56" s="8"/>
      <c r="AT56" s="8"/>
      <c r="AX56" s="65"/>
      <c r="AY56" s="65"/>
      <c r="AZ56" s="66"/>
      <c r="BA56" s="66"/>
      <c r="BB56" s="66"/>
      <c r="BC56" s="66"/>
      <c r="BF56" s="65"/>
    </row>
    <row r="57" spans="2:58" ht="15.75" customHeight="1">
      <c r="B57" s="32"/>
      <c r="C57" s="276" t="s">
        <v>45</v>
      </c>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8"/>
      <c r="AE57" s="160" t="s">
        <v>121</v>
      </c>
      <c r="AF57" s="161"/>
      <c r="AG57" s="33"/>
      <c r="AH57" s="34"/>
      <c r="AK57" s="287"/>
      <c r="AL57" s="288"/>
      <c r="AM57" s="288"/>
      <c r="AN57" s="288"/>
      <c r="AO57" s="288"/>
      <c r="AP57" s="288"/>
      <c r="AQ57" s="288"/>
      <c r="AR57" s="289"/>
      <c r="AS57" s="8"/>
      <c r="AT57" s="8"/>
      <c r="AX57" s="65"/>
      <c r="AY57" s="65"/>
      <c r="AZ57" s="66"/>
      <c r="BA57" s="66"/>
      <c r="BB57" s="66"/>
      <c r="BC57" s="66"/>
      <c r="BF57" s="65"/>
    </row>
    <row r="58" spans="2:58" ht="15.75" customHeight="1">
      <c r="B58" s="32"/>
      <c r="C58" s="279"/>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1"/>
      <c r="AE58" s="162"/>
      <c r="AF58" s="163"/>
      <c r="AG58" s="33"/>
      <c r="AH58" s="34"/>
      <c r="AK58" s="287"/>
      <c r="AL58" s="288"/>
      <c r="AM58" s="288"/>
      <c r="AN58" s="288"/>
      <c r="AO58" s="288"/>
      <c r="AP58" s="288"/>
      <c r="AQ58" s="288"/>
      <c r="AR58" s="289"/>
      <c r="AV58" s="67" t="str">
        <f>HOUR(AX58)&amp;"h"&amp;AZ58&amp;" - "&amp;HOUR(AY58)&amp;"h"&amp;BA58</f>
        <v>18h10 - 19h00</v>
      </c>
      <c r="AW58" s="17" t="s">
        <v>51</v>
      </c>
      <c r="AX58" s="67" t="str">
        <f>BC58</f>
        <v>18:10</v>
      </c>
      <c r="AY58" s="67">
        <f>AX58+$AY$34</f>
        <v>0.7916666666666667</v>
      </c>
      <c r="AZ58" s="69">
        <f>IF(MINUTE(AX58)=0,MINUTE(AX58)&amp;MINUTE(AX58),IF(MINUTE(AX58)&lt;10,"0"&amp;MINUTE(AX58),MINUTE(AX58)))</f>
        <v>10</v>
      </c>
      <c r="BA58" s="69" t="str">
        <f>IF(MINUTE(AY58)=0,MINUTE(AY58)&amp;MINUTE(AY58),IF(MINUTE(AY58)&lt;10,"0"&amp;MINUTE(AY58),MINUTE(AY58)))</f>
        <v>00</v>
      </c>
      <c r="BC58" s="70" t="str">
        <f>AQ44</f>
        <v>18:10</v>
      </c>
      <c r="BF58" s="67" t="str">
        <f>BC58</f>
        <v>18:10</v>
      </c>
    </row>
    <row r="59" spans="2:58" ht="15.75" customHeight="1" thickBot="1">
      <c r="B59" s="32"/>
      <c r="C59" s="167"/>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9"/>
      <c r="AE59" s="149"/>
      <c r="AF59" s="150"/>
      <c r="AG59" s="33"/>
      <c r="AH59" s="34"/>
      <c r="AK59" s="290"/>
      <c r="AL59" s="291"/>
      <c r="AM59" s="291"/>
      <c r="AN59" s="291"/>
      <c r="AO59" s="291"/>
      <c r="AP59" s="291"/>
      <c r="AQ59" s="291"/>
      <c r="AR59" s="292"/>
      <c r="AV59" s="67" t="str">
        <f>HOUR(AX59)&amp;"h"&amp;AZ59&amp;" - "&amp;HOUR(AY59)&amp;"h"&amp;BA59</f>
        <v>19h00 - 19h50</v>
      </c>
      <c r="AW59" s="71">
        <v>1090</v>
      </c>
      <c r="AX59" s="67">
        <f>IF(AY58=$AQ$46,AY58+$AQ$42,AY58)</f>
        <v>0.7916666666666667</v>
      </c>
      <c r="AY59" s="67">
        <f>AX59+$AY$34</f>
        <v>0.826388888888889</v>
      </c>
      <c r="AZ59" s="69" t="str">
        <f aca="true" t="shared" si="6" ref="AZ59:BA62">IF(MINUTE(AX59)=0,MINUTE(AX59)&amp;MINUTE(AX59),IF(MINUTE(AX59)&lt;10,"0"&amp;MINUTE(AX59),MINUTE(AX59)))</f>
        <v>00</v>
      </c>
      <c r="BA59" s="69">
        <f t="shared" si="6"/>
        <v>50</v>
      </c>
      <c r="BC59" s="66"/>
      <c r="BF59" s="67">
        <f>BF58+$AY$34</f>
        <v>0.7916666666666667</v>
      </c>
    </row>
    <row r="60" spans="2:58" ht="15.75" customHeight="1" thickBot="1">
      <c r="B60" s="32"/>
      <c r="C60" s="167"/>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9"/>
      <c r="AE60" s="149"/>
      <c r="AF60" s="150"/>
      <c r="AG60" s="33"/>
      <c r="AH60" s="34"/>
      <c r="AL60" s="114"/>
      <c r="AM60" s="114"/>
      <c r="AN60" s="114"/>
      <c r="AO60" s="114"/>
      <c r="AP60" s="114"/>
      <c r="AQ60" s="114"/>
      <c r="AR60" s="114"/>
      <c r="AV60" s="67" t="str">
        <f>HOUR(AX60)&amp;"h"&amp;AZ60&amp;" - "&amp;HOUR(AY60)&amp;"h"&amp;BA60</f>
        <v>19h50 - 20h40</v>
      </c>
      <c r="AW60" s="72"/>
      <c r="AX60" s="67">
        <f>IF(AY59=$AQ$46,AY59+$AQ$42,AY59)</f>
        <v>0.826388888888889</v>
      </c>
      <c r="AY60" s="67">
        <f>AX60+$AY$34</f>
        <v>0.8611111111111112</v>
      </c>
      <c r="AZ60" s="69">
        <f t="shared" si="6"/>
        <v>50</v>
      </c>
      <c r="BA60" s="69">
        <f t="shared" si="6"/>
        <v>40</v>
      </c>
      <c r="BF60" s="67">
        <f>BF59+$AY$34</f>
        <v>0.826388888888889</v>
      </c>
    </row>
    <row r="61" spans="2:58" ht="15.75" customHeight="1">
      <c r="B61" s="32"/>
      <c r="C61" s="164"/>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6"/>
      <c r="AE61" s="149"/>
      <c r="AF61" s="150"/>
      <c r="AG61" s="33"/>
      <c r="AH61" s="34"/>
      <c r="AK61" s="184" t="s">
        <v>66</v>
      </c>
      <c r="AL61" s="185"/>
      <c r="AM61" s="185"/>
      <c r="AN61" s="185"/>
      <c r="AO61" s="185"/>
      <c r="AP61" s="185"/>
      <c r="AQ61" s="185"/>
      <c r="AR61" s="186"/>
      <c r="AV61" s="67" t="str">
        <f>HOUR(AX61)&amp;"h"&amp;AZ61&amp;" - "&amp;HOUR(AY61)&amp;"h"&amp;BA61</f>
        <v>20h55 - 21h45</v>
      </c>
      <c r="AW61" s="17">
        <f>TRUNC(AW59/60,0)</f>
        <v>18</v>
      </c>
      <c r="AX61" s="67">
        <f>IF(AY60=$AQ$46,AY60+$AQ$42,AY60)</f>
        <v>0.8715277777777778</v>
      </c>
      <c r="AY61" s="67">
        <f>AX61+$AY$34</f>
        <v>0.90625</v>
      </c>
      <c r="AZ61" s="69">
        <f t="shared" si="6"/>
        <v>55</v>
      </c>
      <c r="BA61" s="69">
        <f t="shared" si="6"/>
        <v>45</v>
      </c>
      <c r="BC61" s="66"/>
      <c r="BF61" s="67">
        <f>BF60+$AY$34</f>
        <v>0.8611111111111112</v>
      </c>
    </row>
    <row r="62" spans="2:58" ht="15.75" customHeight="1">
      <c r="B62" s="32"/>
      <c r="C62" s="164"/>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6"/>
      <c r="AE62" s="149"/>
      <c r="AF62" s="150"/>
      <c r="AG62" s="33"/>
      <c r="AH62" s="34"/>
      <c r="AK62" s="187"/>
      <c r="AL62" s="188"/>
      <c r="AM62" s="188"/>
      <c r="AN62" s="188"/>
      <c r="AO62" s="188"/>
      <c r="AP62" s="188"/>
      <c r="AQ62" s="188"/>
      <c r="AR62" s="189"/>
      <c r="AV62" s="67" t="str">
        <f>HOUR(AX62)&amp;"h"&amp;AZ62&amp;" - "&amp;HOUR(AY62)&amp;"h"&amp;BA62</f>
        <v>21h45 - 22h35</v>
      </c>
      <c r="AW62" s="71">
        <f>AW59-AW61*60</f>
        <v>10</v>
      </c>
      <c r="AX62" s="67">
        <f>IF(AY61=$AQ$46,AY61+$AQ$42,AY61)</f>
        <v>0.90625</v>
      </c>
      <c r="AY62" s="67">
        <f>AX62+$AY$34</f>
        <v>0.9409722222222222</v>
      </c>
      <c r="AZ62" s="69">
        <f t="shared" si="6"/>
        <v>45</v>
      </c>
      <c r="BA62" s="69">
        <f t="shared" si="6"/>
        <v>35</v>
      </c>
      <c r="BC62" s="66"/>
      <c r="BF62" s="67">
        <f>BF61+$AY$34</f>
        <v>0.8958333333333334</v>
      </c>
    </row>
    <row r="63" spans="2:44" ht="15.75" customHeight="1">
      <c r="B63" s="32"/>
      <c r="C63" s="164"/>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6"/>
      <c r="AE63" s="149"/>
      <c r="AF63" s="150"/>
      <c r="AG63" s="33"/>
      <c r="AH63" s="34"/>
      <c r="AK63" s="182" t="s">
        <v>110</v>
      </c>
      <c r="AL63" s="183"/>
      <c r="AM63" s="183"/>
      <c r="AN63" s="183"/>
      <c r="AO63" s="183"/>
      <c r="AP63" s="183"/>
      <c r="AQ63" s="183"/>
      <c r="AR63" s="42"/>
    </row>
    <row r="64" spans="2:44" ht="15.75" customHeight="1">
      <c r="B64" s="32"/>
      <c r="C64" s="167"/>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9"/>
      <c r="AE64" s="149"/>
      <c r="AF64" s="150"/>
      <c r="AG64" s="33"/>
      <c r="AH64" s="34"/>
      <c r="AK64" s="182" t="s">
        <v>74</v>
      </c>
      <c r="AL64" s="183"/>
      <c r="AM64" s="183"/>
      <c r="AN64" s="183"/>
      <c r="AO64" s="183"/>
      <c r="AP64" s="183"/>
      <c r="AQ64" s="183"/>
      <c r="AR64" s="42"/>
    </row>
    <row r="65" spans="2:44" ht="15.75" customHeight="1">
      <c r="B65" s="32"/>
      <c r="C65" s="167"/>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9"/>
      <c r="AE65" s="149"/>
      <c r="AF65" s="150"/>
      <c r="AG65" s="33"/>
      <c r="AH65" s="34"/>
      <c r="AK65" s="182" t="s">
        <v>73</v>
      </c>
      <c r="AL65" s="183"/>
      <c r="AM65" s="183"/>
      <c r="AN65" s="183"/>
      <c r="AO65" s="183"/>
      <c r="AP65" s="183"/>
      <c r="AQ65" s="183"/>
      <c r="AR65" s="42"/>
    </row>
    <row r="66" spans="2:44" ht="15.75" customHeight="1" thickBot="1">
      <c r="B66" s="32"/>
      <c r="C66" s="151" t="s">
        <v>127</v>
      </c>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3"/>
      <c r="AE66" s="154">
        <f>IF(AND(AE59="",AE60="",AE61="",AE62="",AE63="",AE64="",AE65=""),"",SUM(AE59:AF65))</f>
      </c>
      <c r="AF66" s="155"/>
      <c r="AG66" s="33"/>
      <c r="AH66" s="34"/>
      <c r="AK66" s="182" t="s">
        <v>72</v>
      </c>
      <c r="AL66" s="183"/>
      <c r="AM66" s="183"/>
      <c r="AN66" s="183"/>
      <c r="AO66" s="183"/>
      <c r="AP66" s="183"/>
      <c r="AQ66" s="183"/>
      <c r="AR66" s="42"/>
    </row>
    <row r="67" spans="1:150" s="46" customFormat="1" ht="15.75" customHeight="1" thickBot="1">
      <c r="A67" s="28"/>
      <c r="B67" s="47"/>
      <c r="AG67" s="48"/>
      <c r="AH67" s="28"/>
      <c r="AI67" s="28"/>
      <c r="AJ67" s="28"/>
      <c r="AK67" s="180" t="s">
        <v>71</v>
      </c>
      <c r="AL67" s="181"/>
      <c r="AM67" s="181"/>
      <c r="AN67" s="181"/>
      <c r="AO67" s="181"/>
      <c r="AP67" s="181"/>
      <c r="AQ67" s="181"/>
      <c r="AR67" s="43"/>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row>
    <row r="68" spans="2:50" ht="15.75" customHeight="1" thickBot="1">
      <c r="B68" s="6"/>
      <c r="C68" s="156" t="s">
        <v>43</v>
      </c>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60" t="s">
        <v>121</v>
      </c>
      <c r="AF68" s="161"/>
      <c r="AG68" s="33"/>
      <c r="AV68" s="28"/>
      <c r="AW68" s="28"/>
      <c r="AX68" s="28"/>
    </row>
    <row r="69" spans="2:44" ht="15.75" customHeight="1">
      <c r="B69" s="6"/>
      <c r="C69" s="158"/>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62"/>
      <c r="AF69" s="163"/>
      <c r="AG69" s="33"/>
      <c r="AH69" s="34"/>
      <c r="AK69" s="184" t="s">
        <v>67</v>
      </c>
      <c r="AL69" s="185"/>
      <c r="AM69" s="185"/>
      <c r="AN69" s="185"/>
      <c r="AO69" s="185"/>
      <c r="AP69" s="185"/>
      <c r="AQ69" s="185"/>
      <c r="AR69" s="186"/>
    </row>
    <row r="70" spans="2:44" ht="15.75" customHeight="1">
      <c r="B70" s="6"/>
      <c r="C70" s="167"/>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9"/>
      <c r="AE70" s="170"/>
      <c r="AF70" s="150"/>
      <c r="AG70" s="7"/>
      <c r="AH70" s="34"/>
      <c r="AK70" s="187"/>
      <c r="AL70" s="188"/>
      <c r="AM70" s="188"/>
      <c r="AN70" s="188"/>
      <c r="AO70" s="188"/>
      <c r="AP70" s="188"/>
      <c r="AQ70" s="188"/>
      <c r="AR70" s="189"/>
    </row>
    <row r="71" spans="2:44" ht="15.75" customHeight="1">
      <c r="B71" s="32"/>
      <c r="C71" s="167"/>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9"/>
      <c r="AE71" s="149"/>
      <c r="AF71" s="150"/>
      <c r="AG71" s="33"/>
      <c r="AH71" s="34"/>
      <c r="AK71" s="182" t="s">
        <v>75</v>
      </c>
      <c r="AL71" s="183"/>
      <c r="AM71" s="183"/>
      <c r="AN71" s="183"/>
      <c r="AO71" s="183"/>
      <c r="AP71" s="183"/>
      <c r="AQ71" s="183"/>
      <c r="AR71" s="42"/>
    </row>
    <row r="72" spans="2:44" ht="15.75" customHeight="1">
      <c r="B72" s="32"/>
      <c r="C72" s="167"/>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9"/>
      <c r="AE72" s="149"/>
      <c r="AF72" s="150"/>
      <c r="AG72" s="33"/>
      <c r="AH72" s="34"/>
      <c r="AK72" s="182" t="s">
        <v>76</v>
      </c>
      <c r="AL72" s="183"/>
      <c r="AM72" s="183"/>
      <c r="AN72" s="183"/>
      <c r="AO72" s="183"/>
      <c r="AP72" s="183"/>
      <c r="AQ72" s="183"/>
      <c r="AR72" s="42"/>
    </row>
    <row r="73" spans="2:44" ht="15.75" customHeight="1">
      <c r="B73" s="32"/>
      <c r="C73" s="167"/>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9"/>
      <c r="AE73" s="149"/>
      <c r="AF73" s="150"/>
      <c r="AG73" s="33"/>
      <c r="AH73" s="34"/>
      <c r="AK73" s="182" t="s">
        <v>79</v>
      </c>
      <c r="AL73" s="183"/>
      <c r="AM73" s="183"/>
      <c r="AN73" s="183"/>
      <c r="AO73" s="183"/>
      <c r="AP73" s="183"/>
      <c r="AQ73" s="183"/>
      <c r="AR73" s="42"/>
    </row>
    <row r="74" spans="2:44" ht="15.75" customHeight="1">
      <c r="B74" s="32"/>
      <c r="C74" s="167"/>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9"/>
      <c r="AE74" s="149"/>
      <c r="AF74" s="150"/>
      <c r="AG74" s="33"/>
      <c r="AH74" s="34"/>
      <c r="AK74" s="182" t="s">
        <v>109</v>
      </c>
      <c r="AL74" s="183"/>
      <c r="AM74" s="183"/>
      <c r="AN74" s="183"/>
      <c r="AO74" s="183"/>
      <c r="AP74" s="183"/>
      <c r="AQ74" s="183"/>
      <c r="AR74" s="42"/>
    </row>
    <row r="75" spans="2:44" ht="15.75" customHeight="1">
      <c r="B75" s="32"/>
      <c r="C75" s="164"/>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6"/>
      <c r="AE75" s="149"/>
      <c r="AF75" s="150"/>
      <c r="AG75" s="33"/>
      <c r="AH75" s="34"/>
      <c r="AK75" s="182" t="s">
        <v>77</v>
      </c>
      <c r="AL75" s="183"/>
      <c r="AM75" s="183"/>
      <c r="AN75" s="183"/>
      <c r="AO75" s="183"/>
      <c r="AP75" s="183"/>
      <c r="AQ75" s="183"/>
      <c r="AR75" s="42"/>
    </row>
    <row r="76" spans="2:44" ht="15.75" customHeight="1" thickBot="1">
      <c r="B76" s="32"/>
      <c r="C76" s="151" t="s">
        <v>126</v>
      </c>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3"/>
      <c r="AE76" s="154">
        <f>IF(AND(AE70="",AE71="",AE72="",AE73="",AE74="",AE75=""),"",SUM(AE70:AF75))</f>
      </c>
      <c r="AF76" s="155"/>
      <c r="AG76" s="33"/>
      <c r="AH76" s="34"/>
      <c r="AK76" s="180" t="s">
        <v>78</v>
      </c>
      <c r="AL76" s="181"/>
      <c r="AM76" s="181"/>
      <c r="AN76" s="181"/>
      <c r="AO76" s="181"/>
      <c r="AP76" s="181"/>
      <c r="AQ76" s="181"/>
      <c r="AR76" s="43"/>
    </row>
    <row r="77" spans="2:34" ht="15.75" customHeight="1">
      <c r="B77" s="32"/>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33"/>
      <c r="AH77" s="34"/>
    </row>
    <row r="78" spans="2:49" ht="15.75" customHeight="1">
      <c r="B78" s="32"/>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33"/>
      <c r="AH78" s="34"/>
      <c r="AW78" s="28">
        <f>IF(I13&lt;&gt;"",20,40)</f>
        <v>40</v>
      </c>
    </row>
    <row r="79" spans="2:34" ht="15.75" customHeight="1">
      <c r="B79" s="32"/>
      <c r="C79" s="142"/>
      <c r="D79" s="142"/>
      <c r="E79" s="142"/>
      <c r="F79" s="142"/>
      <c r="G79" s="142"/>
      <c r="H79" s="142"/>
      <c r="I79" s="142"/>
      <c r="J79" s="142"/>
      <c r="K79" s="142"/>
      <c r="L79" s="142"/>
      <c r="M79" s="142"/>
      <c r="N79" s="142"/>
      <c r="O79" s="44"/>
      <c r="P79" s="144">
        <f ca="1">TODAY()</f>
        <v>42563</v>
      </c>
      <c r="Q79" s="144"/>
      <c r="R79" s="144"/>
      <c r="S79" s="144"/>
      <c r="T79" s="144"/>
      <c r="U79" s="144"/>
      <c r="W79" s="145"/>
      <c r="X79" s="145"/>
      <c r="Y79" s="145"/>
      <c r="Z79" s="145"/>
      <c r="AA79" s="145"/>
      <c r="AB79" s="145"/>
      <c r="AC79" s="145"/>
      <c r="AD79" s="145"/>
      <c r="AE79" s="145"/>
      <c r="AF79" s="145"/>
      <c r="AG79" s="33"/>
      <c r="AH79" s="34"/>
    </row>
    <row r="80" spans="2:34" ht="15.75" customHeight="1">
      <c r="B80" s="32"/>
      <c r="C80" s="143" t="s">
        <v>131</v>
      </c>
      <c r="D80" s="143"/>
      <c r="E80" s="143"/>
      <c r="F80" s="143"/>
      <c r="G80" s="143"/>
      <c r="H80" s="143"/>
      <c r="I80" s="143"/>
      <c r="J80" s="143"/>
      <c r="K80" s="143"/>
      <c r="L80" s="143"/>
      <c r="M80" s="143"/>
      <c r="N80" s="143"/>
      <c r="O80" s="34"/>
      <c r="P80" s="146" t="s">
        <v>108</v>
      </c>
      <c r="Q80" s="146"/>
      <c r="R80" s="146"/>
      <c r="S80" s="146"/>
      <c r="T80" s="146"/>
      <c r="U80" s="146"/>
      <c r="V80" s="113"/>
      <c r="W80" s="146" t="s">
        <v>86</v>
      </c>
      <c r="X80" s="146"/>
      <c r="Y80" s="146"/>
      <c r="Z80" s="146"/>
      <c r="AA80" s="146"/>
      <c r="AB80" s="146"/>
      <c r="AC80" s="146"/>
      <c r="AD80" s="146"/>
      <c r="AE80" s="146"/>
      <c r="AF80" s="146"/>
      <c r="AG80" s="33"/>
      <c r="AH80" s="34"/>
    </row>
    <row r="81" spans="2:34" ht="15.75" customHeight="1" thickBot="1">
      <c r="B81" s="40"/>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57"/>
      <c r="AH81" s="34"/>
    </row>
    <row r="83" ht="15.75" customHeight="1">
      <c r="B83" s="63"/>
    </row>
    <row r="85" spans="2:33" ht="15.75" customHeight="1">
      <c r="B85" s="141" t="s">
        <v>130</v>
      </c>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row>
    <row r="86" spans="2:33" ht="15.75" customHeight="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row>
    <row r="87" spans="2:33" ht="15.75" customHeight="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row>
    <row r="88" spans="2:33" ht="15.75" customHeight="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row>
  </sheetData>
  <sheetProtection sheet="1" objects="1" scenarios="1"/>
  <mergeCells count="334">
    <mergeCell ref="AE46:AF46"/>
    <mergeCell ref="AE51:AF51"/>
    <mergeCell ref="C51:D51"/>
    <mergeCell ref="E50:Q50"/>
    <mergeCell ref="AE50:AF50"/>
    <mergeCell ref="E49:Q49"/>
    <mergeCell ref="C46:D46"/>
    <mergeCell ref="AE48:AF48"/>
    <mergeCell ref="C48:D48"/>
    <mergeCell ref="D39:AF39"/>
    <mergeCell ref="AE59:AF59"/>
    <mergeCell ref="AE60:AF60"/>
    <mergeCell ref="C61:AD61"/>
    <mergeCell ref="AE53:AF53"/>
    <mergeCell ref="E48:Q48"/>
    <mergeCell ref="C52:D52"/>
    <mergeCell ref="E52:Q52"/>
    <mergeCell ref="C55:AB55"/>
    <mergeCell ref="AC55:AF55"/>
    <mergeCell ref="C62:AD62"/>
    <mergeCell ref="C41:AF42"/>
    <mergeCell ref="C40:AF40"/>
    <mergeCell ref="AA44:AB44"/>
    <mergeCell ref="E43:Q43"/>
    <mergeCell ref="C43:D43"/>
    <mergeCell ref="AC54:AD54"/>
    <mergeCell ref="AE54:AF54"/>
    <mergeCell ref="C59:AD59"/>
    <mergeCell ref="AE61:AF61"/>
    <mergeCell ref="AK20:AN20"/>
    <mergeCell ref="AO20:AR20"/>
    <mergeCell ref="AL40:AP40"/>
    <mergeCell ref="C50:D50"/>
    <mergeCell ref="E44:Q44"/>
    <mergeCell ref="AA46:AB46"/>
    <mergeCell ref="R43:Z43"/>
    <mergeCell ref="AA45:AB45"/>
    <mergeCell ref="E47:Q47"/>
    <mergeCell ref="AA47:AB47"/>
    <mergeCell ref="AK15:AR17"/>
    <mergeCell ref="AK22:AR25"/>
    <mergeCell ref="AK3:AR3"/>
    <mergeCell ref="AK8:AR9"/>
    <mergeCell ref="AK10:AR10"/>
    <mergeCell ref="AK11:AR11"/>
    <mergeCell ref="AK14:AR14"/>
    <mergeCell ref="AK18:AR18"/>
    <mergeCell ref="AL21:AM21"/>
    <mergeCell ref="AP21:AQ21"/>
    <mergeCell ref="AC13:AF13"/>
    <mergeCell ref="U17:X17"/>
    <mergeCell ref="V18:X18"/>
    <mergeCell ref="C15:AF16"/>
    <mergeCell ref="I17:L17"/>
    <mergeCell ref="M17:P17"/>
    <mergeCell ref="O13:R13"/>
    <mergeCell ref="AL35:AP35"/>
    <mergeCell ref="F11:M11"/>
    <mergeCell ref="C70:AD70"/>
    <mergeCell ref="C71:AD71"/>
    <mergeCell ref="AL28:AP28"/>
    <mergeCell ref="AL30:AP30"/>
    <mergeCell ref="AL32:AP32"/>
    <mergeCell ref="AL33:AP33"/>
    <mergeCell ref="AD20:AF20"/>
    <mergeCell ref="J21:L21"/>
    <mergeCell ref="AE63:AF63"/>
    <mergeCell ref="AL37:AP37"/>
    <mergeCell ref="AL42:AP42"/>
    <mergeCell ref="AL44:AP44"/>
    <mergeCell ref="AL46:AP46"/>
    <mergeCell ref="AL47:AP47"/>
    <mergeCell ref="AE62:AF62"/>
    <mergeCell ref="AE57:AF58"/>
    <mergeCell ref="AK61:AR62"/>
    <mergeCell ref="AK49:AR59"/>
    <mergeCell ref="J22:L22"/>
    <mergeCell ref="C63:AD63"/>
    <mergeCell ref="C64:AD64"/>
    <mergeCell ref="C73:AD73"/>
    <mergeCell ref="C60:AD60"/>
    <mergeCell ref="C57:AD58"/>
    <mergeCell ref="C54:D54"/>
    <mergeCell ref="E54:Q54"/>
    <mergeCell ref="R54:Z54"/>
    <mergeCell ref="AA54:AB54"/>
    <mergeCell ref="J23:L23"/>
    <mergeCell ref="Q17:T17"/>
    <mergeCell ref="N20:P20"/>
    <mergeCell ref="V20:X20"/>
    <mergeCell ref="V21:X21"/>
    <mergeCell ref="V22:X22"/>
    <mergeCell ref="R23:T23"/>
    <mergeCell ref="V23:X23"/>
    <mergeCell ref="R18:T18"/>
    <mergeCell ref="R21:T21"/>
    <mergeCell ref="Z35:AB35"/>
    <mergeCell ref="V29:X29"/>
    <mergeCell ref="AD31:AF31"/>
    <mergeCell ref="AD34:AF34"/>
    <mergeCell ref="Z31:AB31"/>
    <mergeCell ref="AD30:AF30"/>
    <mergeCell ref="Z30:AB30"/>
    <mergeCell ref="Y33:AB33"/>
    <mergeCell ref="V35:X35"/>
    <mergeCell ref="E37:H37"/>
    <mergeCell ref="E38:H38"/>
    <mergeCell ref="J29:L29"/>
    <mergeCell ref="N29:P29"/>
    <mergeCell ref="J27:L27"/>
    <mergeCell ref="R34:T34"/>
    <mergeCell ref="J28:L28"/>
    <mergeCell ref="J35:L35"/>
    <mergeCell ref="J31:L31"/>
    <mergeCell ref="AC25:AF25"/>
    <mergeCell ref="Y25:AB25"/>
    <mergeCell ref="M25:P25"/>
    <mergeCell ref="AC33:AF33"/>
    <mergeCell ref="Z29:AB29"/>
    <mergeCell ref="AD29:AF29"/>
    <mergeCell ref="AD26:AF26"/>
    <mergeCell ref="R26:T26"/>
    <mergeCell ref="I25:L25"/>
    <mergeCell ref="R27:T27"/>
    <mergeCell ref="AD35:AF35"/>
    <mergeCell ref="AD36:AF36"/>
    <mergeCell ref="V27:X27"/>
    <mergeCell ref="V34:X34"/>
    <mergeCell ref="U33:X33"/>
    <mergeCell ref="Z36:AB36"/>
    <mergeCell ref="N28:P28"/>
    <mergeCell ref="R28:T28"/>
    <mergeCell ref="N23:P23"/>
    <mergeCell ref="R20:T20"/>
    <mergeCell ref="Z26:AB26"/>
    <mergeCell ref="Z28:AB28"/>
    <mergeCell ref="V26:X26"/>
    <mergeCell ref="V28:X28"/>
    <mergeCell ref="N22:P22"/>
    <mergeCell ref="N21:P21"/>
    <mergeCell ref="Z23:AB23"/>
    <mergeCell ref="V19:X19"/>
    <mergeCell ref="Z19:AB19"/>
    <mergeCell ref="N18:P18"/>
    <mergeCell ref="C24:AF24"/>
    <mergeCell ref="Z18:AB18"/>
    <mergeCell ref="J18:L18"/>
    <mergeCell ref="J20:L20"/>
    <mergeCell ref="Z21:AB21"/>
    <mergeCell ref="J19:L19"/>
    <mergeCell ref="N19:P19"/>
    <mergeCell ref="AD19:AF19"/>
    <mergeCell ref="AD23:AF23"/>
    <mergeCell ref="AC17:AF17"/>
    <mergeCell ref="AD18:AF18"/>
    <mergeCell ref="AD21:AF21"/>
    <mergeCell ref="R19:T19"/>
    <mergeCell ref="R22:T22"/>
    <mergeCell ref="Z22:AB22"/>
    <mergeCell ref="Y17:AB17"/>
    <mergeCell ref="Z20:AB20"/>
    <mergeCell ref="X13:AA13"/>
    <mergeCell ref="C13:H13"/>
    <mergeCell ref="J13:M13"/>
    <mergeCell ref="O12:T12"/>
    <mergeCell ref="C12:E12"/>
    <mergeCell ref="F12:J12"/>
    <mergeCell ref="K12:N12"/>
    <mergeCell ref="C11:E11"/>
    <mergeCell ref="F7:T7"/>
    <mergeCell ref="U7:Z7"/>
    <mergeCell ref="U12:W12"/>
    <mergeCell ref="X12:AF12"/>
    <mergeCell ref="F10:T10"/>
    <mergeCell ref="U10:Z10"/>
    <mergeCell ref="AA10:AF10"/>
    <mergeCell ref="C4:AF4"/>
    <mergeCell ref="C10:E10"/>
    <mergeCell ref="T13:V13"/>
    <mergeCell ref="C14:AF14"/>
    <mergeCell ref="AA7:AF7"/>
    <mergeCell ref="C7:E7"/>
    <mergeCell ref="C5:AF5"/>
    <mergeCell ref="C9:AF9"/>
    <mergeCell ref="N11:P11"/>
    <mergeCell ref="Q11:AF11"/>
    <mergeCell ref="V36:X36"/>
    <mergeCell ref="J34:L34"/>
    <mergeCell ref="N34:P34"/>
    <mergeCell ref="I33:L33"/>
    <mergeCell ref="J36:L36"/>
    <mergeCell ref="N35:P35"/>
    <mergeCell ref="R35:T35"/>
    <mergeCell ref="E36:H36"/>
    <mergeCell ref="Q25:T25"/>
    <mergeCell ref="U25:X25"/>
    <mergeCell ref="N36:P36"/>
    <mergeCell ref="R36:T36"/>
    <mergeCell ref="J26:L26"/>
    <mergeCell ref="N26:P26"/>
    <mergeCell ref="Q33:T33"/>
    <mergeCell ref="N31:P31"/>
    <mergeCell ref="R31:T31"/>
    <mergeCell ref="C33:D33"/>
    <mergeCell ref="AD27:AF27"/>
    <mergeCell ref="Z27:AB27"/>
    <mergeCell ref="N27:P27"/>
    <mergeCell ref="V30:X30"/>
    <mergeCell ref="N30:P30"/>
    <mergeCell ref="R30:T30"/>
    <mergeCell ref="J30:L30"/>
    <mergeCell ref="V31:X31"/>
    <mergeCell ref="E33:H33"/>
    <mergeCell ref="C34:D38"/>
    <mergeCell ref="E34:H34"/>
    <mergeCell ref="J37:L37"/>
    <mergeCell ref="Z37:AB37"/>
    <mergeCell ref="R38:T38"/>
    <mergeCell ref="V38:X38"/>
    <mergeCell ref="R37:T37"/>
    <mergeCell ref="N38:P38"/>
    <mergeCell ref="V37:X37"/>
    <mergeCell ref="Z38:AB38"/>
    <mergeCell ref="E31:H31"/>
    <mergeCell ref="J38:L38"/>
    <mergeCell ref="AD28:AF28"/>
    <mergeCell ref="AD22:AF22"/>
    <mergeCell ref="N37:P37"/>
    <mergeCell ref="AD38:AF38"/>
    <mergeCell ref="AD37:AF37"/>
    <mergeCell ref="Z34:AB34"/>
    <mergeCell ref="R29:T29"/>
    <mergeCell ref="M33:P33"/>
    <mergeCell ref="E22:H22"/>
    <mergeCell ref="E23:H23"/>
    <mergeCell ref="C25:D25"/>
    <mergeCell ref="E25:H25"/>
    <mergeCell ref="C26:D31"/>
    <mergeCell ref="E26:H26"/>
    <mergeCell ref="E27:H27"/>
    <mergeCell ref="E28:H28"/>
    <mergeCell ref="E29:H29"/>
    <mergeCell ref="E30:H30"/>
    <mergeCell ref="AC53:AD53"/>
    <mergeCell ref="AC50:AD50"/>
    <mergeCell ref="AC51:AD51"/>
    <mergeCell ref="AL39:AP39"/>
    <mergeCell ref="C17:D17"/>
    <mergeCell ref="E17:H17"/>
    <mergeCell ref="C18:D23"/>
    <mergeCell ref="E18:H18"/>
    <mergeCell ref="E19:H19"/>
    <mergeCell ref="E20:H20"/>
    <mergeCell ref="AA53:AB53"/>
    <mergeCell ref="R44:Z44"/>
    <mergeCell ref="R52:Z52"/>
    <mergeCell ref="R53:Z53"/>
    <mergeCell ref="R46:Z46"/>
    <mergeCell ref="R47:Z47"/>
    <mergeCell ref="R48:Z48"/>
    <mergeCell ref="R49:Z49"/>
    <mergeCell ref="AA48:AB48"/>
    <mergeCell ref="R50:Z50"/>
    <mergeCell ref="B1:AG2"/>
    <mergeCell ref="E35:H35"/>
    <mergeCell ref="AA49:AB49"/>
    <mergeCell ref="AA50:AB50"/>
    <mergeCell ref="AA51:AB51"/>
    <mergeCell ref="AA52:AB52"/>
    <mergeCell ref="E51:Q51"/>
    <mergeCell ref="R51:Z51"/>
    <mergeCell ref="AC52:AD52"/>
    <mergeCell ref="E21:H21"/>
    <mergeCell ref="AK67:AQ67"/>
    <mergeCell ref="AK71:AQ71"/>
    <mergeCell ref="AK72:AQ72"/>
    <mergeCell ref="AK73:AQ73"/>
    <mergeCell ref="AK74:AQ74"/>
    <mergeCell ref="AK75:AQ75"/>
    <mergeCell ref="AK69:AR70"/>
    <mergeCell ref="AA43:AB43"/>
    <mergeCell ref="R45:Z45"/>
    <mergeCell ref="C45:D45"/>
    <mergeCell ref="AC43:AD43"/>
    <mergeCell ref="AC44:AD44"/>
    <mergeCell ref="AK76:AQ76"/>
    <mergeCell ref="AK63:AQ63"/>
    <mergeCell ref="AK64:AQ64"/>
    <mergeCell ref="AK65:AQ65"/>
    <mergeCell ref="AK66:AQ66"/>
    <mergeCell ref="AC45:AD45"/>
    <mergeCell ref="AC46:AD46"/>
    <mergeCell ref="E46:Q46"/>
    <mergeCell ref="C53:D53"/>
    <mergeCell ref="E53:Q53"/>
    <mergeCell ref="AE43:AF43"/>
    <mergeCell ref="AE44:AF44"/>
    <mergeCell ref="C44:D44"/>
    <mergeCell ref="AE45:AF45"/>
    <mergeCell ref="E45:Q45"/>
    <mergeCell ref="AE52:AF52"/>
    <mergeCell ref="C49:D49"/>
    <mergeCell ref="AC47:AD47"/>
    <mergeCell ref="AC48:AD48"/>
    <mergeCell ref="AC49:AD49"/>
    <mergeCell ref="AE47:AF47"/>
    <mergeCell ref="C47:D47"/>
    <mergeCell ref="AE49:AF49"/>
    <mergeCell ref="AE75:AF75"/>
    <mergeCell ref="C72:AD72"/>
    <mergeCell ref="C65:AD65"/>
    <mergeCell ref="C66:AD66"/>
    <mergeCell ref="C74:AD74"/>
    <mergeCell ref="AE72:AF72"/>
    <mergeCell ref="AE73:AF73"/>
    <mergeCell ref="AE74:AF74"/>
    <mergeCell ref="AE70:AF70"/>
    <mergeCell ref="C77:AF78"/>
    <mergeCell ref="AE64:AF64"/>
    <mergeCell ref="C76:AD76"/>
    <mergeCell ref="AE76:AF76"/>
    <mergeCell ref="AE66:AF66"/>
    <mergeCell ref="C68:AD69"/>
    <mergeCell ref="AE68:AF69"/>
    <mergeCell ref="AE65:AF65"/>
    <mergeCell ref="C75:AD75"/>
    <mergeCell ref="AE71:AF71"/>
    <mergeCell ref="B85:AG88"/>
    <mergeCell ref="C79:N79"/>
    <mergeCell ref="C80:N80"/>
    <mergeCell ref="P79:U79"/>
    <mergeCell ref="W79:AF79"/>
    <mergeCell ref="W80:AF80"/>
    <mergeCell ref="P80:U80"/>
  </mergeCells>
  <dataValidations count="12">
    <dataValidation type="list" allowBlank="1" showInputMessage="1" showErrorMessage="1" sqref="I13 M26:M31 AC26:AC31 U26:U31 Q26:Q31 Y18:Y23 I26:I31 Y26:Y31 AC18:AC23 U18:U23 Q18:Q23 M18:M23 I18:I23 W13 AB13 N13 S13 I34:I38 M34:M38 Q34:Q38 U34:U38 Y34:Y38 AC34:AC38">
      <formula1>$AW$2:$AW$3</formula1>
    </dataValidation>
    <dataValidation type="list" allowBlank="1" showInputMessage="1" showErrorMessage="1" errorTitle="Horário inválido" error="O horário de início do intervalo só pode ser um dos apresentados no menu suspenso." sqref="AQ32">
      <formula1>$BF$43:$BF$46</formula1>
    </dataValidation>
    <dataValidation type="list" allowBlank="1" showInputMessage="1" showErrorMessage="1" errorTitle="Horário inválido" error="O horário de início do intervalo só pode ser um dos apresentados no menu suspenso." sqref="AQ39">
      <formula1>$BF$51:$BF$54</formula1>
    </dataValidation>
    <dataValidation type="list" allowBlank="1" showInputMessage="1" showErrorMessage="1" errorTitle="Horário inválido" error="O horário de início do intervalo só pode ser um dos apresentados no menu suspenso." sqref="AQ46">
      <formula1>$BF$59:$BF$62</formula1>
    </dataValidation>
    <dataValidation type="list" allowBlank="1" showInputMessage="1" showErrorMessage="1" errorTitle="Duração inválida." error="A duração do intervalo só pode ser um dos valores apresentados no menu suspenso." sqref="AQ28 AQ42 AQ35">
      <formula1>$BF$32:$BF$38</formula1>
    </dataValidation>
    <dataValidation type="list" allowBlank="1" showInputMessage="1" showErrorMessage="1" errorTitle="Sigla inválida" error="Selecione um período no menu suspenso ao lado da célula." sqref="AA44:AA53">
      <formula1>$AW$26:$AW$29</formula1>
    </dataValidation>
    <dataValidation type="list" operator="greaterThanOrEqual" allowBlank="1" showInputMessage="1" showErrorMessage="1" errorTitle="Número de aulas inválido." error="Digite um valor inteiro maior ou igual a 1." sqref="AE44:AF53">
      <formula1>$BA$21:$BA$23</formula1>
    </dataValidation>
    <dataValidation type="list" allowBlank="1" showInputMessage="1" showErrorMessage="1" sqref="AE54:AF54">
      <formula1>$BA$21:$BA$23</formula1>
    </dataValidation>
    <dataValidation type="list" allowBlank="1" showInputMessage="1" showErrorMessage="1" sqref="AA54:AB54">
      <formula1>$AW$26:$AW$29</formula1>
    </dataValidation>
    <dataValidation type="whole" operator="greaterThanOrEqual" allowBlank="1" showInputMessage="1" showErrorMessage="1" sqref="AC44:AD54">
      <formula1>1</formula1>
    </dataValidation>
    <dataValidation type="decimal" operator="greaterThanOrEqual" allowBlank="1" showInputMessage="1" showErrorMessage="1" sqref="AE59:AF65 AE70:AF75">
      <formula1>0</formula1>
    </dataValidation>
    <dataValidation allowBlank="1" showInputMessage="1" showErrorMessage="1" errorTitle="Assinatura." error="Este campo deve ser assinado e não preenchido no computador." sqref="C79:N79"/>
  </dataValidations>
  <printOptions horizontalCentered="1" verticalCentered="1"/>
  <pageMargins left="0.3937007874015748" right="0.5118110236220472" top="0.2755905511811024" bottom="0.2755905511811024" header="0.5118110236220472" footer="0.5118110236220472"/>
  <pageSetup fitToHeight="1" fitToWidth="1" horizontalDpi="300" verticalDpi="300" orientation="portrait" paperSize="9" scale="64" r:id="rId3"/>
  <ignoredErrors>
    <ignoredError sqref="AX6:AX10 AW15 AW19 AV41 AW45:AW50 AW52:AW58 AW60:AW62 P79" unlockedFormula="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C116"/>
  <sheetViews>
    <sheetView showGridLines="0" view="pageBreakPreview" zoomScale="85" zoomScaleSheetLayoutView="85" zoomScalePageLayoutView="0" workbookViewId="0" topLeftCell="A1">
      <selection activeCell="B1" sqref="B1:AG2"/>
    </sheetView>
  </sheetViews>
  <sheetFormatPr defaultColWidth="3.00390625" defaultRowHeight="15.75" customHeight="1"/>
  <cols>
    <col min="1" max="2" width="3.00390625" style="28" customWidth="1"/>
    <col min="3" max="30" width="4.140625" style="28" customWidth="1"/>
    <col min="31" max="32" width="4.7109375" style="28" customWidth="1"/>
    <col min="33" max="37" width="3.00390625" style="28" customWidth="1"/>
    <col min="38" max="44" width="8.8515625" style="28" customWidth="1"/>
    <col min="45" max="47" width="3.00390625" style="28" customWidth="1"/>
    <col min="48" max="48" width="5.7109375" style="12" customWidth="1"/>
    <col min="49" max="49" width="14.8515625" style="12" hidden="1" customWidth="1"/>
    <col min="50" max="50" width="6.421875" style="12" customWidth="1"/>
    <col min="51" max="16384" width="3.00390625" style="28" customWidth="1"/>
  </cols>
  <sheetData>
    <row r="1" spans="2:33" ht="15.75" customHeight="1">
      <c r="B1" s="156" t="s">
        <v>21</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90"/>
    </row>
    <row r="2" spans="2:48" ht="15.75" customHeight="1" thickBot="1">
      <c r="B2" s="191"/>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3"/>
      <c r="AV2" s="13"/>
    </row>
    <row r="3" spans="2:49" ht="15.75" customHeight="1" thickBot="1">
      <c r="B3" s="29"/>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1"/>
      <c r="AL3" s="299" t="s">
        <v>37</v>
      </c>
      <c r="AM3" s="299"/>
      <c r="AN3" s="299"/>
      <c r="AO3" s="299"/>
      <c r="AP3" s="299"/>
      <c r="AQ3" s="299"/>
      <c r="AR3" s="299"/>
      <c r="AV3" s="13"/>
      <c r="AW3" s="138" t="s">
        <v>56</v>
      </c>
    </row>
    <row r="4" spans="2:49" ht="15.75" customHeight="1">
      <c r="B4" s="32"/>
      <c r="C4" s="228" t="s">
        <v>15</v>
      </c>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30"/>
      <c r="AG4" s="33"/>
      <c r="AH4" s="34"/>
      <c r="AV4" s="13"/>
      <c r="AW4" s="138" t="s">
        <v>57</v>
      </c>
    </row>
    <row r="5" spans="2:49" ht="15.75" customHeight="1" thickBot="1">
      <c r="B5" s="32"/>
      <c r="C5" s="368" t="s">
        <v>135</v>
      </c>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70"/>
      <c r="AG5" s="33"/>
      <c r="AH5" s="34"/>
      <c r="AL5" s="391" t="s">
        <v>42</v>
      </c>
      <c r="AM5" s="391"/>
      <c r="AN5" s="391"/>
      <c r="AO5" s="391"/>
      <c r="AP5" s="391"/>
      <c r="AQ5" s="391"/>
      <c r="AR5" s="391"/>
      <c r="AV5" s="13"/>
      <c r="AW5" s="138" t="s">
        <v>58</v>
      </c>
    </row>
    <row r="6" spans="2:49" ht="15.75" customHeight="1" thickBot="1">
      <c r="B6" s="32"/>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33"/>
      <c r="AH6" s="34"/>
      <c r="AL6" s="391"/>
      <c r="AM6" s="391"/>
      <c r="AN6" s="391"/>
      <c r="AO6" s="391"/>
      <c r="AP6" s="391"/>
      <c r="AQ6" s="391"/>
      <c r="AR6" s="391"/>
      <c r="AV6" s="13"/>
      <c r="AW6" s="17"/>
    </row>
    <row r="7" spans="2:49" ht="15.75" customHeight="1" thickBot="1">
      <c r="B7" s="32"/>
      <c r="C7" s="371" t="s">
        <v>18</v>
      </c>
      <c r="D7" s="372"/>
      <c r="E7" s="372"/>
      <c r="F7" s="373">
        <f>IF(FPA!F7="","",FPA!F7)</f>
      </c>
      <c r="G7" s="374"/>
      <c r="H7" s="374"/>
      <c r="I7" s="374"/>
      <c r="J7" s="374"/>
      <c r="K7" s="374"/>
      <c r="L7" s="374"/>
      <c r="M7" s="374"/>
      <c r="N7" s="374"/>
      <c r="O7" s="374"/>
      <c r="P7" s="374"/>
      <c r="Q7" s="374"/>
      <c r="R7" s="374"/>
      <c r="S7" s="374"/>
      <c r="T7" s="375"/>
      <c r="U7" s="376" t="s">
        <v>19</v>
      </c>
      <c r="V7" s="376"/>
      <c r="W7" s="376"/>
      <c r="X7" s="376"/>
      <c r="Y7" s="376"/>
      <c r="Z7" s="376"/>
      <c r="AA7" s="377">
        <f>IF(FPA!AA7="","",FPA!AA7)</f>
      </c>
      <c r="AB7" s="378"/>
      <c r="AC7" s="378"/>
      <c r="AD7" s="378"/>
      <c r="AE7" s="378"/>
      <c r="AF7" s="379"/>
      <c r="AG7" s="33"/>
      <c r="AH7" s="34"/>
      <c r="AV7" s="13"/>
      <c r="AW7" s="17"/>
    </row>
    <row r="8" spans="2:49" ht="15.75" customHeight="1" thickBot="1">
      <c r="B8" s="32"/>
      <c r="C8" s="76"/>
      <c r="D8" s="78"/>
      <c r="E8" s="78"/>
      <c r="F8" s="79"/>
      <c r="G8" s="79"/>
      <c r="H8" s="79"/>
      <c r="I8" s="79"/>
      <c r="J8" s="79"/>
      <c r="K8" s="79"/>
      <c r="L8" s="79"/>
      <c r="M8" s="79"/>
      <c r="N8" s="79"/>
      <c r="O8" s="79"/>
      <c r="P8" s="79"/>
      <c r="Q8" s="79"/>
      <c r="R8" s="79"/>
      <c r="S8" s="79"/>
      <c r="T8" s="79"/>
      <c r="U8" s="80"/>
      <c r="V8" s="79"/>
      <c r="W8" s="79"/>
      <c r="X8" s="79"/>
      <c r="Y8" s="79"/>
      <c r="Z8" s="79"/>
      <c r="AA8" s="81"/>
      <c r="AB8" s="81"/>
      <c r="AC8" s="81"/>
      <c r="AD8" s="81"/>
      <c r="AE8" s="81"/>
      <c r="AF8" s="81"/>
      <c r="AG8" s="33"/>
      <c r="AH8" s="34"/>
      <c r="AV8" s="13"/>
      <c r="AW8" s="17"/>
    </row>
    <row r="9" spans="2:49" ht="15.75" customHeight="1">
      <c r="B9" s="32"/>
      <c r="C9" s="363" t="s">
        <v>26</v>
      </c>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5"/>
      <c r="AG9" s="33"/>
      <c r="AH9" s="34"/>
      <c r="AV9" s="13"/>
      <c r="AW9" s="17"/>
    </row>
    <row r="10" spans="2:49" ht="15.75" customHeight="1">
      <c r="B10" s="32"/>
      <c r="C10" s="355" t="s">
        <v>16</v>
      </c>
      <c r="D10" s="356"/>
      <c r="E10" s="412"/>
      <c r="F10" s="382">
        <f>IF(FPA!F10="","",FPA!F10)</f>
      </c>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3"/>
      <c r="AG10" s="33"/>
      <c r="AH10" s="34"/>
      <c r="AJ10" s="115"/>
      <c r="AV10" s="13"/>
      <c r="AW10" s="17"/>
    </row>
    <row r="11" spans="2:48" ht="15.75" customHeight="1">
      <c r="B11" s="32"/>
      <c r="C11" s="355" t="s">
        <v>10</v>
      </c>
      <c r="D11" s="356"/>
      <c r="E11" s="356"/>
      <c r="F11" s="367">
        <f>IF(FPA!F11="","",FPA!F11)</f>
      </c>
      <c r="G11" s="367"/>
      <c r="H11" s="367"/>
      <c r="I11" s="367"/>
      <c r="J11" s="367"/>
      <c r="K11" s="367"/>
      <c r="L11" s="367"/>
      <c r="M11" s="367"/>
      <c r="N11" s="366" t="s">
        <v>17</v>
      </c>
      <c r="O11" s="366"/>
      <c r="P11" s="366"/>
      <c r="Q11" s="366"/>
      <c r="R11" s="366"/>
      <c r="S11" s="366"/>
      <c r="T11" s="380">
        <f>IF(FPA!AA10="","",FPA!AA10)</f>
      </c>
      <c r="U11" s="380"/>
      <c r="V11" s="380"/>
      <c r="W11" s="380"/>
      <c r="X11" s="380"/>
      <c r="Y11" s="380"/>
      <c r="Z11" s="380"/>
      <c r="AA11" s="380"/>
      <c r="AB11" s="380"/>
      <c r="AC11" s="380"/>
      <c r="AD11" s="380"/>
      <c r="AE11" s="380"/>
      <c r="AF11" s="381"/>
      <c r="AG11" s="33"/>
      <c r="AH11" s="34"/>
      <c r="AL11" s="300">
        <f>IF(FPA!AK8="","","Regime de trabalho (planilha FPA):")</f>
      </c>
      <c r="AM11" s="300"/>
      <c r="AN11" s="300"/>
      <c r="AO11" s="300"/>
      <c r="AP11" s="300"/>
      <c r="AQ11" s="300"/>
      <c r="AR11" s="300"/>
      <c r="AV11" s="13"/>
    </row>
    <row r="12" spans="2:48" ht="15.75" customHeight="1">
      <c r="B12" s="32"/>
      <c r="C12" s="355" t="s">
        <v>4</v>
      </c>
      <c r="D12" s="356"/>
      <c r="E12" s="356"/>
      <c r="F12" s="353">
        <f>IF(FPA!F12="","",FPA!F12)</f>
      </c>
      <c r="G12" s="354"/>
      <c r="H12" s="354"/>
      <c r="I12" s="354"/>
      <c r="J12" s="354"/>
      <c r="K12" s="354"/>
      <c r="L12" s="354"/>
      <c r="M12" s="354"/>
      <c r="N12" s="392" t="s">
        <v>8</v>
      </c>
      <c r="O12" s="393"/>
      <c r="P12" s="394"/>
      <c r="Q12" s="395">
        <f>IF(FPA!Q11="","",FPA!Q11)</f>
      </c>
      <c r="R12" s="396"/>
      <c r="S12" s="396"/>
      <c r="T12" s="396"/>
      <c r="U12" s="396"/>
      <c r="V12" s="396"/>
      <c r="W12" s="396"/>
      <c r="X12" s="396"/>
      <c r="Y12" s="396"/>
      <c r="Z12" s="396"/>
      <c r="AA12" s="396"/>
      <c r="AB12" s="396"/>
      <c r="AC12" s="396"/>
      <c r="AD12" s="396"/>
      <c r="AE12" s="396"/>
      <c r="AF12" s="397"/>
      <c r="AG12" s="33"/>
      <c r="AH12" s="34"/>
      <c r="AL12" s="51"/>
      <c r="AM12" s="51"/>
      <c r="AN12" s="99"/>
      <c r="AO12" s="77">
        <f>IF(AL11="","",IF(OR(FPA!AY11&gt;40,FPA!AX11&gt;2),"Regime de trabalho inválido",FPA!AY11))</f>
      </c>
      <c r="AP12" s="99"/>
      <c r="AQ12" s="99"/>
      <c r="AR12" s="51"/>
      <c r="AV12" s="13"/>
    </row>
    <row r="13" spans="2:48" ht="15.75" customHeight="1" thickBot="1">
      <c r="B13" s="32"/>
      <c r="C13" s="357" t="s">
        <v>1</v>
      </c>
      <c r="D13" s="358"/>
      <c r="E13" s="358"/>
      <c r="F13" s="358"/>
      <c r="G13" s="358"/>
      <c r="H13" s="359"/>
      <c r="I13" s="58">
        <f>IF(FPA!I13="","",FPA!I13)</f>
      </c>
      <c r="J13" s="360" t="s">
        <v>31</v>
      </c>
      <c r="K13" s="361"/>
      <c r="L13" s="361"/>
      <c r="M13" s="362"/>
      <c r="N13" s="58">
        <f>IF(FPA!N13="","",FPA!N13)</f>
      </c>
      <c r="O13" s="360" t="s">
        <v>61</v>
      </c>
      <c r="P13" s="361"/>
      <c r="Q13" s="361"/>
      <c r="R13" s="361"/>
      <c r="S13" s="58">
        <f>IF(FPA!S13="","",FPA!S13)</f>
      </c>
      <c r="T13" s="389" t="s">
        <v>32</v>
      </c>
      <c r="U13" s="390"/>
      <c r="V13" s="390"/>
      <c r="W13" s="58">
        <f>IF(FPA!W13="","",FPA!W13)</f>
      </c>
      <c r="X13" s="361" t="s">
        <v>33</v>
      </c>
      <c r="Y13" s="361"/>
      <c r="Z13" s="361"/>
      <c r="AA13" s="362"/>
      <c r="AB13" s="58">
        <f>IF(FPA!AB13="","",FPA!AB13)</f>
      </c>
      <c r="AC13" s="358" t="s">
        <v>34</v>
      </c>
      <c r="AD13" s="358"/>
      <c r="AE13" s="358"/>
      <c r="AF13" s="388"/>
      <c r="AG13" s="33"/>
      <c r="AH13" s="34"/>
      <c r="AL13" s="51"/>
      <c r="AM13" s="51"/>
      <c r="AN13" s="51"/>
      <c r="AO13" s="51"/>
      <c r="AP13" s="51"/>
      <c r="AQ13" s="51"/>
      <c r="AR13" s="51"/>
      <c r="AV13" s="13"/>
    </row>
    <row r="14" spans="2:48" ht="15.75" customHeight="1" thickBot="1">
      <c r="B14" s="32"/>
      <c r="C14" s="234">
        <f>IF(AND(AX9=1,AX10=1),"O docente não pode ser substituto e temporário ao mesmo tempo",IF(AND(AX6=1,AX7=1),"O docente não pode ser 20h e 40h ao mesmo tempo",IF(AND(AX7=1,AX8=1),"O docente RDE já possui regime de 40h. Não precisa marcar o 40h se for RDE",IF(OR(AX9=1,AX10=1)*AND(AX8=1),"O docente substituto ou temporário não pode ser RDE",IF(AND(AX6=1,AX8=1),"O docente RDE tem regime de 40h, então não pode ser 20h","")))))</f>
      </c>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33"/>
      <c r="AH14" s="34"/>
      <c r="AL14" s="300" t="s">
        <v>63</v>
      </c>
      <c r="AM14" s="300"/>
      <c r="AN14" s="300"/>
      <c r="AO14" s="300"/>
      <c r="AP14" s="300"/>
      <c r="AQ14" s="300"/>
      <c r="AR14" s="300"/>
      <c r="AV14" s="13"/>
    </row>
    <row r="15" spans="2:48" ht="15.75" customHeight="1">
      <c r="B15" s="32"/>
      <c r="C15" s="384" t="s">
        <v>25</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31"/>
      <c r="AG15" s="33"/>
      <c r="AH15" s="34"/>
      <c r="AL15" s="51"/>
      <c r="AM15" s="51"/>
      <c r="AN15" s="51"/>
      <c r="AO15" s="77">
        <f>FPA!AW15</f>
        <v>50</v>
      </c>
      <c r="AP15" s="51"/>
      <c r="AQ15" s="51"/>
      <c r="AR15" s="51"/>
      <c r="AV15" s="13"/>
    </row>
    <row r="16" spans="2:48" ht="15.75" customHeight="1">
      <c r="B16" s="32"/>
      <c r="C16" s="386"/>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33"/>
      <c r="AG16" s="33"/>
      <c r="AH16" s="34"/>
      <c r="AL16" s="51"/>
      <c r="AM16" s="51"/>
      <c r="AN16" s="51"/>
      <c r="AO16" s="51"/>
      <c r="AP16" s="51"/>
      <c r="AQ16" s="51"/>
      <c r="AR16" s="51"/>
      <c r="AV16" s="13"/>
    </row>
    <row r="17" spans="2:48" ht="15.75" customHeight="1">
      <c r="B17" s="32"/>
      <c r="C17" s="198" t="s">
        <v>12</v>
      </c>
      <c r="D17" s="199"/>
      <c r="E17" s="200" t="s">
        <v>11</v>
      </c>
      <c r="F17" s="200"/>
      <c r="G17" s="200"/>
      <c r="H17" s="200"/>
      <c r="I17" s="222" t="s">
        <v>9</v>
      </c>
      <c r="J17" s="223"/>
      <c r="K17" s="223"/>
      <c r="L17" s="223"/>
      <c r="M17" s="222" t="s">
        <v>0</v>
      </c>
      <c r="N17" s="223"/>
      <c r="O17" s="223"/>
      <c r="P17" s="223"/>
      <c r="Q17" s="222" t="s">
        <v>2</v>
      </c>
      <c r="R17" s="223"/>
      <c r="S17" s="223"/>
      <c r="T17" s="223"/>
      <c r="U17" s="222" t="s">
        <v>6</v>
      </c>
      <c r="V17" s="223"/>
      <c r="W17" s="223"/>
      <c r="X17" s="223"/>
      <c r="Y17" s="222" t="s">
        <v>5</v>
      </c>
      <c r="Z17" s="223"/>
      <c r="AA17" s="223"/>
      <c r="AB17" s="223"/>
      <c r="AC17" s="222" t="s">
        <v>3</v>
      </c>
      <c r="AD17" s="223"/>
      <c r="AE17" s="223"/>
      <c r="AF17" s="271"/>
      <c r="AG17" s="33"/>
      <c r="AH17" s="34"/>
      <c r="AL17" s="51"/>
      <c r="AM17" s="51"/>
      <c r="AN17" s="51"/>
      <c r="AO17" s="51"/>
      <c r="AP17" s="51"/>
      <c r="AQ17" s="51"/>
      <c r="AR17" s="51"/>
      <c r="AV17" s="13"/>
    </row>
    <row r="18" spans="2:48" ht="15.75" customHeight="1">
      <c r="B18" s="32"/>
      <c r="C18" s="201" t="s">
        <v>13</v>
      </c>
      <c r="D18" s="202"/>
      <c r="E18" s="207">
        <f>FPA!E18</f>
        <v>1</v>
      </c>
      <c r="F18" s="208"/>
      <c r="G18" s="208"/>
      <c r="H18" s="209"/>
      <c r="I18" s="171"/>
      <c r="J18" s="175"/>
      <c r="K18" s="175"/>
      <c r="L18" s="174"/>
      <c r="M18" s="171"/>
      <c r="N18" s="175"/>
      <c r="O18" s="175"/>
      <c r="P18" s="174"/>
      <c r="Q18" s="171"/>
      <c r="R18" s="175"/>
      <c r="S18" s="175"/>
      <c r="T18" s="174"/>
      <c r="U18" s="171"/>
      <c r="V18" s="175"/>
      <c r="W18" s="175"/>
      <c r="X18" s="174"/>
      <c r="Y18" s="171"/>
      <c r="Z18" s="175"/>
      <c r="AA18" s="175"/>
      <c r="AB18" s="174"/>
      <c r="AC18" s="171"/>
      <c r="AD18" s="175"/>
      <c r="AE18" s="175"/>
      <c r="AF18" s="172"/>
      <c r="AG18" s="35"/>
      <c r="AH18" s="34"/>
      <c r="AL18" s="51"/>
      <c r="AM18" s="51"/>
      <c r="AN18" s="51"/>
      <c r="AO18" s="51"/>
      <c r="AP18" s="51"/>
      <c r="AQ18" s="51"/>
      <c r="AR18" s="51"/>
      <c r="AV18" s="13"/>
    </row>
    <row r="19" spans="2:48" ht="15.75" customHeight="1">
      <c r="B19" s="32"/>
      <c r="C19" s="203"/>
      <c r="D19" s="204"/>
      <c r="E19" s="207">
        <f>FPA!E19</f>
        <v>2</v>
      </c>
      <c r="F19" s="208"/>
      <c r="G19" s="208"/>
      <c r="H19" s="209"/>
      <c r="I19" s="171"/>
      <c r="J19" s="175"/>
      <c r="K19" s="175"/>
      <c r="L19" s="174"/>
      <c r="M19" s="171"/>
      <c r="N19" s="175"/>
      <c r="O19" s="175"/>
      <c r="P19" s="174"/>
      <c r="Q19" s="171"/>
      <c r="R19" s="175"/>
      <c r="S19" s="175"/>
      <c r="T19" s="174"/>
      <c r="U19" s="171"/>
      <c r="V19" s="175"/>
      <c r="W19" s="175"/>
      <c r="X19" s="174"/>
      <c r="Y19" s="171"/>
      <c r="Z19" s="175"/>
      <c r="AA19" s="175"/>
      <c r="AB19" s="174"/>
      <c r="AC19" s="171"/>
      <c r="AD19" s="175"/>
      <c r="AE19" s="175"/>
      <c r="AF19" s="172"/>
      <c r="AG19" s="35"/>
      <c r="AH19" s="34"/>
      <c r="AL19" s="51"/>
      <c r="AM19" s="51"/>
      <c r="AN19" s="51"/>
      <c r="AO19" s="51"/>
      <c r="AP19" s="51"/>
      <c r="AQ19" s="51"/>
      <c r="AR19" s="51"/>
      <c r="AV19" s="13"/>
    </row>
    <row r="20" spans="2:48" ht="15.75" customHeight="1">
      <c r="B20" s="32"/>
      <c r="C20" s="203"/>
      <c r="D20" s="204"/>
      <c r="E20" s="207">
        <f>FPA!E20</f>
        <v>3</v>
      </c>
      <c r="F20" s="208"/>
      <c r="G20" s="208"/>
      <c r="H20" s="209"/>
      <c r="I20" s="171"/>
      <c r="J20" s="175"/>
      <c r="K20" s="175"/>
      <c r="L20" s="174"/>
      <c r="M20" s="171"/>
      <c r="N20" s="175"/>
      <c r="O20" s="175"/>
      <c r="P20" s="174"/>
      <c r="Q20" s="171"/>
      <c r="R20" s="175"/>
      <c r="S20" s="175"/>
      <c r="T20" s="174"/>
      <c r="U20" s="171"/>
      <c r="V20" s="175"/>
      <c r="W20" s="175"/>
      <c r="X20" s="174"/>
      <c r="Y20" s="171"/>
      <c r="Z20" s="175"/>
      <c r="AA20" s="175"/>
      <c r="AB20" s="174"/>
      <c r="AC20" s="171"/>
      <c r="AD20" s="175"/>
      <c r="AE20" s="175"/>
      <c r="AF20" s="172"/>
      <c r="AG20" s="35"/>
      <c r="AH20" s="34"/>
      <c r="AV20" s="13"/>
    </row>
    <row r="21" spans="2:48" ht="15.75" customHeight="1">
      <c r="B21" s="32"/>
      <c r="C21" s="203"/>
      <c r="D21" s="204"/>
      <c r="E21" s="207">
        <f>FPA!E21</f>
        <v>4</v>
      </c>
      <c r="F21" s="208"/>
      <c r="G21" s="208"/>
      <c r="H21" s="209"/>
      <c r="I21" s="171"/>
      <c r="J21" s="175"/>
      <c r="K21" s="175"/>
      <c r="L21" s="174"/>
      <c r="M21" s="171"/>
      <c r="N21" s="175"/>
      <c r="O21" s="175"/>
      <c r="P21" s="174"/>
      <c r="Q21" s="171"/>
      <c r="R21" s="175"/>
      <c r="S21" s="175"/>
      <c r="T21" s="174"/>
      <c r="U21" s="171"/>
      <c r="V21" s="175"/>
      <c r="W21" s="175"/>
      <c r="X21" s="174"/>
      <c r="Y21" s="171"/>
      <c r="Z21" s="175"/>
      <c r="AA21" s="175"/>
      <c r="AB21" s="174"/>
      <c r="AC21" s="171"/>
      <c r="AD21" s="175"/>
      <c r="AE21" s="175"/>
      <c r="AF21" s="172"/>
      <c r="AG21" s="35"/>
      <c r="AH21" s="34"/>
      <c r="AL21" s="51"/>
      <c r="AM21" s="51"/>
      <c r="AN21" s="51"/>
      <c r="AP21" s="51"/>
      <c r="AQ21" s="51"/>
      <c r="AR21" s="51"/>
      <c r="AV21" s="13"/>
    </row>
    <row r="22" spans="2:48" ht="15.75" customHeight="1">
      <c r="B22" s="32"/>
      <c r="C22" s="203"/>
      <c r="D22" s="204"/>
      <c r="E22" s="207">
        <f>FPA!E22</f>
        <v>5</v>
      </c>
      <c r="F22" s="208"/>
      <c r="G22" s="208"/>
      <c r="H22" s="209"/>
      <c r="I22" s="171"/>
      <c r="J22" s="175"/>
      <c r="K22" s="175"/>
      <c r="L22" s="174"/>
      <c r="M22" s="171"/>
      <c r="N22" s="175"/>
      <c r="O22" s="175"/>
      <c r="P22" s="174"/>
      <c r="Q22" s="171"/>
      <c r="R22" s="175"/>
      <c r="S22" s="175"/>
      <c r="T22" s="174"/>
      <c r="U22" s="171"/>
      <c r="V22" s="175"/>
      <c r="W22" s="175"/>
      <c r="X22" s="174"/>
      <c r="Y22" s="171"/>
      <c r="Z22" s="175"/>
      <c r="AA22" s="175"/>
      <c r="AB22" s="174"/>
      <c r="AC22" s="171"/>
      <c r="AD22" s="175"/>
      <c r="AE22" s="175"/>
      <c r="AF22" s="172"/>
      <c r="AG22" s="35"/>
      <c r="AH22" s="34"/>
      <c r="AL22" s="51"/>
      <c r="AM22" s="51"/>
      <c r="AN22" s="51"/>
      <c r="AO22" s="51"/>
      <c r="AP22" s="51"/>
      <c r="AQ22" s="51"/>
      <c r="AR22" s="51"/>
      <c r="AV22" s="13"/>
    </row>
    <row r="23" spans="2:48" ht="15.75" customHeight="1">
      <c r="B23" s="32"/>
      <c r="C23" s="205"/>
      <c r="D23" s="206"/>
      <c r="E23" s="207">
        <f>FPA!E23</f>
        <v>6</v>
      </c>
      <c r="F23" s="208"/>
      <c r="G23" s="208"/>
      <c r="H23" s="209"/>
      <c r="I23" s="171"/>
      <c r="J23" s="175"/>
      <c r="K23" s="175"/>
      <c r="L23" s="174"/>
      <c r="M23" s="171"/>
      <c r="N23" s="175"/>
      <c r="O23" s="175"/>
      <c r="P23" s="174"/>
      <c r="Q23" s="171"/>
      <c r="R23" s="175"/>
      <c r="S23" s="175"/>
      <c r="T23" s="174"/>
      <c r="U23" s="171"/>
      <c r="V23" s="175"/>
      <c r="W23" s="175"/>
      <c r="X23" s="174"/>
      <c r="Y23" s="171"/>
      <c r="Z23" s="175"/>
      <c r="AA23" s="175"/>
      <c r="AB23" s="174"/>
      <c r="AC23" s="171"/>
      <c r="AD23" s="175"/>
      <c r="AE23" s="175"/>
      <c r="AF23" s="172"/>
      <c r="AG23" s="35"/>
      <c r="AH23" s="34"/>
      <c r="AL23" s="298">
        <f>IF(COUNTA(I18:AF23,I26:AF31,I34:AF38)=0,"","Pelas informações inseridas no horário consolidado, ao lado, o total de aulas ministradas é de")</f>
      </c>
      <c r="AM23" s="298"/>
      <c r="AN23" s="298"/>
      <c r="AO23" s="298"/>
      <c r="AP23" s="298"/>
      <c r="AQ23" s="298"/>
      <c r="AR23" s="298"/>
      <c r="AV23" s="13"/>
    </row>
    <row r="24" spans="2:48" ht="15.75" customHeight="1">
      <c r="B24" s="32"/>
      <c r="C24" s="272">
        <f>COUNTIF(I18:I23,#REF!)</f>
        <v>0</v>
      </c>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4"/>
      <c r="AG24" s="33"/>
      <c r="AH24" s="34"/>
      <c r="AL24" s="298"/>
      <c r="AM24" s="298"/>
      <c r="AN24" s="298"/>
      <c r="AO24" s="298"/>
      <c r="AP24" s="298"/>
      <c r="AQ24" s="298"/>
      <c r="AR24" s="298"/>
      <c r="AV24" s="13"/>
    </row>
    <row r="25" spans="2:48" ht="15.75" customHeight="1">
      <c r="B25" s="32"/>
      <c r="C25" s="198" t="s">
        <v>12</v>
      </c>
      <c r="D25" s="199"/>
      <c r="E25" s="200" t="s">
        <v>11</v>
      </c>
      <c r="F25" s="200"/>
      <c r="G25" s="200"/>
      <c r="H25" s="200"/>
      <c r="I25" s="222" t="s">
        <v>9</v>
      </c>
      <c r="J25" s="223"/>
      <c r="K25" s="223"/>
      <c r="L25" s="223"/>
      <c r="M25" s="222" t="s">
        <v>0</v>
      </c>
      <c r="N25" s="223"/>
      <c r="O25" s="223"/>
      <c r="P25" s="223"/>
      <c r="Q25" s="222" t="s">
        <v>2</v>
      </c>
      <c r="R25" s="223"/>
      <c r="S25" s="223"/>
      <c r="T25" s="223"/>
      <c r="U25" s="222" t="s">
        <v>6</v>
      </c>
      <c r="V25" s="223"/>
      <c r="W25" s="223"/>
      <c r="X25" s="223"/>
      <c r="Y25" s="222" t="s">
        <v>5</v>
      </c>
      <c r="Z25" s="223"/>
      <c r="AA25" s="223"/>
      <c r="AB25" s="223"/>
      <c r="AC25" s="222" t="s">
        <v>3</v>
      </c>
      <c r="AD25" s="223"/>
      <c r="AE25" s="223"/>
      <c r="AF25" s="271"/>
      <c r="AG25" s="33"/>
      <c r="AH25" s="34"/>
      <c r="AL25" s="51"/>
      <c r="AM25" s="51"/>
      <c r="AN25" s="51"/>
      <c r="AO25" s="77">
        <f>IF(COUNTA(I18:AF23,I26:AF31,I34:AF38)=0,"",COUNTA(I18:AF23,I26:AF31,I34:AF38))</f>
      </c>
      <c r="AP25" s="51"/>
      <c r="AQ25" s="51"/>
      <c r="AR25" s="51"/>
      <c r="AV25" s="13"/>
    </row>
    <row r="26" spans="2:48" ht="15.75" customHeight="1">
      <c r="B26" s="32"/>
      <c r="C26" s="201" t="s">
        <v>53</v>
      </c>
      <c r="D26" s="202"/>
      <c r="E26" s="207">
        <f>FPA!E26</f>
        <v>1</v>
      </c>
      <c r="F26" s="208"/>
      <c r="G26" s="208"/>
      <c r="H26" s="209"/>
      <c r="I26" s="171"/>
      <c r="J26" s="175"/>
      <c r="K26" s="175"/>
      <c r="L26" s="174"/>
      <c r="M26" s="171"/>
      <c r="N26" s="175"/>
      <c r="O26" s="175"/>
      <c r="P26" s="174"/>
      <c r="Q26" s="171"/>
      <c r="R26" s="175"/>
      <c r="S26" s="175"/>
      <c r="T26" s="174"/>
      <c r="U26" s="171"/>
      <c r="V26" s="175"/>
      <c r="W26" s="175"/>
      <c r="X26" s="174"/>
      <c r="Y26" s="171"/>
      <c r="Z26" s="175"/>
      <c r="AA26" s="175"/>
      <c r="AB26" s="174"/>
      <c r="AC26" s="171"/>
      <c r="AD26" s="175"/>
      <c r="AE26" s="175"/>
      <c r="AF26" s="172"/>
      <c r="AG26" s="35"/>
      <c r="AH26" s="34"/>
      <c r="AL26" s="51"/>
      <c r="AM26" s="51"/>
      <c r="AN26" s="51"/>
      <c r="AO26" s="51"/>
      <c r="AP26" s="51"/>
      <c r="AQ26" s="51"/>
      <c r="AR26" s="51"/>
      <c r="AV26" s="13"/>
    </row>
    <row r="27" spans="2:48" ht="15.75" customHeight="1">
      <c r="B27" s="32"/>
      <c r="C27" s="203"/>
      <c r="D27" s="204"/>
      <c r="E27" s="207">
        <f>FPA!E27</f>
        <v>2</v>
      </c>
      <c r="F27" s="208"/>
      <c r="G27" s="208"/>
      <c r="H27" s="209"/>
      <c r="I27" s="171"/>
      <c r="J27" s="175"/>
      <c r="K27" s="175"/>
      <c r="L27" s="174"/>
      <c r="M27" s="171"/>
      <c r="N27" s="175"/>
      <c r="O27" s="175"/>
      <c r="P27" s="174"/>
      <c r="Q27" s="171"/>
      <c r="R27" s="175"/>
      <c r="S27" s="175"/>
      <c r="T27" s="174"/>
      <c r="U27" s="171"/>
      <c r="V27" s="175"/>
      <c r="W27" s="175"/>
      <c r="X27" s="174"/>
      <c r="Y27" s="171"/>
      <c r="Z27" s="175"/>
      <c r="AA27" s="175"/>
      <c r="AB27" s="174"/>
      <c r="AC27" s="171"/>
      <c r="AD27" s="175"/>
      <c r="AE27" s="175"/>
      <c r="AF27" s="172"/>
      <c r="AG27" s="35"/>
      <c r="AH27" s="34"/>
      <c r="AL27" s="300">
        <f>IF(COUNTA(I18:AF23,I26:AF31,I34:AF38)=0,"","Isto equivale a uma carga horária aproximada de")</f>
      </c>
      <c r="AM27" s="300"/>
      <c r="AN27" s="300"/>
      <c r="AO27" s="300"/>
      <c r="AP27" s="300"/>
      <c r="AQ27" s="300"/>
      <c r="AR27" s="300"/>
      <c r="AV27" s="13"/>
    </row>
    <row r="28" spans="2:48" ht="15.75" customHeight="1">
      <c r="B28" s="32"/>
      <c r="C28" s="203"/>
      <c r="D28" s="204"/>
      <c r="E28" s="207">
        <f>FPA!E28</f>
        <v>3</v>
      </c>
      <c r="F28" s="208"/>
      <c r="G28" s="208"/>
      <c r="H28" s="209"/>
      <c r="I28" s="171"/>
      <c r="J28" s="175"/>
      <c r="K28" s="175"/>
      <c r="L28" s="174"/>
      <c r="M28" s="171"/>
      <c r="N28" s="175"/>
      <c r="O28" s="175"/>
      <c r="P28" s="174"/>
      <c r="Q28" s="171"/>
      <c r="R28" s="175"/>
      <c r="S28" s="175"/>
      <c r="T28" s="174"/>
      <c r="U28" s="171"/>
      <c r="V28" s="175"/>
      <c r="W28" s="175"/>
      <c r="X28" s="174"/>
      <c r="Y28" s="171"/>
      <c r="Z28" s="175"/>
      <c r="AA28" s="175"/>
      <c r="AB28" s="174"/>
      <c r="AC28" s="171"/>
      <c r="AD28" s="175"/>
      <c r="AE28" s="175"/>
      <c r="AF28" s="172"/>
      <c r="AG28" s="35"/>
      <c r="AH28" s="34"/>
      <c r="AL28" s="51"/>
      <c r="AM28" s="51"/>
      <c r="AN28" s="51"/>
      <c r="AO28" s="77">
        <f>IF(COUNTA(I18:AF23,I26:AF31,I34:AF38)=0,"",IF(ROUND(COUNTA(I18:AF23,I26:AF31,I34:AF38)*AO15/60,0)=1,ROUND(COUNTA(I18:AF23,I26:AF31,I34:AF38)*AO15/60,0)&amp;" hora",ROUND(COUNTA(I18:AF23,I26:AF31,I34:AF38)*AO15/60,0)&amp;" horas"))</f>
      </c>
      <c r="AP28" s="51"/>
      <c r="AQ28" s="51"/>
      <c r="AR28" s="51"/>
      <c r="AV28" s="13"/>
    </row>
    <row r="29" spans="2:48" ht="15.75" customHeight="1">
      <c r="B29" s="32"/>
      <c r="C29" s="203"/>
      <c r="D29" s="204"/>
      <c r="E29" s="207">
        <f>FPA!E29</f>
        <v>4</v>
      </c>
      <c r="F29" s="208"/>
      <c r="G29" s="208"/>
      <c r="H29" s="209"/>
      <c r="I29" s="171"/>
      <c r="J29" s="175"/>
      <c r="K29" s="175"/>
      <c r="L29" s="174"/>
      <c r="M29" s="171"/>
      <c r="N29" s="175"/>
      <c r="O29" s="175"/>
      <c r="P29" s="174"/>
      <c r="Q29" s="171"/>
      <c r="R29" s="175"/>
      <c r="S29" s="175"/>
      <c r="T29" s="174"/>
      <c r="U29" s="171"/>
      <c r="V29" s="175"/>
      <c r="W29" s="175"/>
      <c r="X29" s="174"/>
      <c r="Y29" s="171"/>
      <c r="Z29" s="175"/>
      <c r="AA29" s="175"/>
      <c r="AB29" s="174"/>
      <c r="AC29" s="171"/>
      <c r="AD29" s="175"/>
      <c r="AE29" s="175"/>
      <c r="AF29" s="172"/>
      <c r="AG29" s="35"/>
      <c r="AH29" s="34"/>
      <c r="AL29" s="51"/>
      <c r="AM29" s="51"/>
      <c r="AN29" s="51"/>
      <c r="AO29" s="51"/>
      <c r="AP29" s="51"/>
      <c r="AQ29" s="51"/>
      <c r="AR29" s="51"/>
      <c r="AV29" s="13"/>
    </row>
    <row r="30" spans="2:48" ht="15.75" customHeight="1">
      <c r="B30" s="32"/>
      <c r="C30" s="203"/>
      <c r="D30" s="204"/>
      <c r="E30" s="207">
        <f>FPA!E30</f>
        <v>5</v>
      </c>
      <c r="F30" s="208"/>
      <c r="G30" s="208"/>
      <c r="H30" s="209"/>
      <c r="I30" s="171"/>
      <c r="J30" s="175"/>
      <c r="K30" s="175"/>
      <c r="L30" s="174"/>
      <c r="M30" s="171"/>
      <c r="N30" s="175"/>
      <c r="O30" s="175"/>
      <c r="P30" s="174"/>
      <c r="Q30" s="171"/>
      <c r="R30" s="175"/>
      <c r="S30" s="175"/>
      <c r="T30" s="174"/>
      <c r="U30" s="171"/>
      <c r="V30" s="175"/>
      <c r="W30" s="175"/>
      <c r="X30" s="174"/>
      <c r="Y30" s="171"/>
      <c r="Z30" s="175"/>
      <c r="AA30" s="175"/>
      <c r="AB30" s="174"/>
      <c r="AC30" s="171"/>
      <c r="AD30" s="175"/>
      <c r="AE30" s="175"/>
      <c r="AF30" s="172"/>
      <c r="AG30" s="35"/>
      <c r="AH30" s="34"/>
      <c r="AV30" s="13"/>
    </row>
    <row r="31" spans="2:48" ht="15.75" customHeight="1">
      <c r="B31" s="32"/>
      <c r="C31" s="205"/>
      <c r="D31" s="206"/>
      <c r="E31" s="207">
        <f>FPA!E31</f>
        <v>6</v>
      </c>
      <c r="F31" s="208"/>
      <c r="G31" s="208"/>
      <c r="H31" s="209"/>
      <c r="I31" s="171"/>
      <c r="J31" s="175"/>
      <c r="K31" s="175"/>
      <c r="L31" s="174"/>
      <c r="M31" s="171"/>
      <c r="N31" s="175"/>
      <c r="O31" s="175"/>
      <c r="P31" s="174"/>
      <c r="Q31" s="171"/>
      <c r="R31" s="175"/>
      <c r="S31" s="175"/>
      <c r="T31" s="174"/>
      <c r="U31" s="171"/>
      <c r="V31" s="175"/>
      <c r="W31" s="175"/>
      <c r="X31" s="174"/>
      <c r="Y31" s="171"/>
      <c r="Z31" s="175"/>
      <c r="AA31" s="175"/>
      <c r="AB31" s="174"/>
      <c r="AC31" s="171"/>
      <c r="AD31" s="175"/>
      <c r="AE31" s="175"/>
      <c r="AF31" s="172"/>
      <c r="AG31" s="35"/>
      <c r="AH31" s="34"/>
      <c r="AV31" s="13"/>
    </row>
    <row r="32" spans="2:48" ht="15.75" customHeight="1">
      <c r="B32" s="32"/>
      <c r="C32" s="36">
        <f>COUNTIF(I26:I31,#REF!)</f>
        <v>0</v>
      </c>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8"/>
      <c r="AG32" s="33"/>
      <c r="AH32" s="34"/>
      <c r="AV32" s="13"/>
    </row>
    <row r="33" spans="2:48" ht="15.75" customHeight="1">
      <c r="B33" s="32"/>
      <c r="C33" s="198" t="s">
        <v>12</v>
      </c>
      <c r="D33" s="199"/>
      <c r="E33" s="200" t="s">
        <v>11</v>
      </c>
      <c r="F33" s="200"/>
      <c r="G33" s="200"/>
      <c r="H33" s="200"/>
      <c r="I33" s="222" t="s">
        <v>9</v>
      </c>
      <c r="J33" s="223"/>
      <c r="K33" s="223"/>
      <c r="L33" s="223"/>
      <c r="M33" s="222" t="s">
        <v>0</v>
      </c>
      <c r="N33" s="223"/>
      <c r="O33" s="223"/>
      <c r="P33" s="223"/>
      <c r="Q33" s="222" t="s">
        <v>2</v>
      </c>
      <c r="R33" s="223"/>
      <c r="S33" s="223"/>
      <c r="T33" s="223"/>
      <c r="U33" s="222" t="s">
        <v>6</v>
      </c>
      <c r="V33" s="223"/>
      <c r="W33" s="223"/>
      <c r="X33" s="223"/>
      <c r="Y33" s="222" t="s">
        <v>5</v>
      </c>
      <c r="Z33" s="223"/>
      <c r="AA33" s="223"/>
      <c r="AB33" s="223"/>
      <c r="AC33" s="222" t="s">
        <v>3</v>
      </c>
      <c r="AD33" s="223"/>
      <c r="AE33" s="223"/>
      <c r="AF33" s="271"/>
      <c r="AG33" s="33"/>
      <c r="AH33" s="34"/>
      <c r="AV33" s="13"/>
    </row>
    <row r="34" spans="2:48" ht="15.75" customHeight="1">
      <c r="B34" s="32"/>
      <c r="C34" s="201" t="s">
        <v>14</v>
      </c>
      <c r="D34" s="224"/>
      <c r="E34" s="194">
        <f>FPA!E34</f>
        <v>1</v>
      </c>
      <c r="F34" s="194"/>
      <c r="G34" s="194"/>
      <c r="H34" s="194"/>
      <c r="I34" s="171"/>
      <c r="J34" s="175"/>
      <c r="K34" s="175"/>
      <c r="L34" s="174"/>
      <c r="M34" s="171"/>
      <c r="N34" s="175"/>
      <c r="O34" s="175"/>
      <c r="P34" s="174"/>
      <c r="Q34" s="171"/>
      <c r="R34" s="175"/>
      <c r="S34" s="175"/>
      <c r="T34" s="174"/>
      <c r="U34" s="171"/>
      <c r="V34" s="175"/>
      <c r="W34" s="175"/>
      <c r="X34" s="174"/>
      <c r="Y34" s="171"/>
      <c r="Z34" s="175"/>
      <c r="AA34" s="175"/>
      <c r="AB34" s="174"/>
      <c r="AC34" s="171"/>
      <c r="AD34" s="175"/>
      <c r="AE34" s="175"/>
      <c r="AF34" s="172"/>
      <c r="AG34" s="33"/>
      <c r="AH34" s="34"/>
      <c r="AV34" s="13"/>
    </row>
    <row r="35" spans="2:48" ht="15.75" customHeight="1">
      <c r="B35" s="32"/>
      <c r="C35" s="203"/>
      <c r="D35" s="225"/>
      <c r="E35" s="194">
        <f>FPA!E35</f>
        <v>2</v>
      </c>
      <c r="F35" s="194"/>
      <c r="G35" s="194"/>
      <c r="H35" s="194"/>
      <c r="I35" s="171"/>
      <c r="J35" s="175"/>
      <c r="K35" s="175"/>
      <c r="L35" s="174"/>
      <c r="M35" s="171"/>
      <c r="N35" s="175"/>
      <c r="O35" s="175"/>
      <c r="P35" s="174"/>
      <c r="Q35" s="171"/>
      <c r="R35" s="175"/>
      <c r="S35" s="175"/>
      <c r="T35" s="174"/>
      <c r="U35" s="171"/>
      <c r="V35" s="175"/>
      <c r="W35" s="175"/>
      <c r="X35" s="174"/>
      <c r="Y35" s="171"/>
      <c r="Z35" s="175"/>
      <c r="AA35" s="175"/>
      <c r="AB35" s="174"/>
      <c r="AC35" s="171"/>
      <c r="AD35" s="175"/>
      <c r="AE35" s="175"/>
      <c r="AF35" s="172"/>
      <c r="AG35" s="33"/>
      <c r="AH35" s="34"/>
      <c r="AV35" s="13"/>
    </row>
    <row r="36" spans="2:48" ht="15.75" customHeight="1">
      <c r="B36" s="32"/>
      <c r="C36" s="203"/>
      <c r="D36" s="225"/>
      <c r="E36" s="194">
        <f>FPA!E36</f>
        <v>3</v>
      </c>
      <c r="F36" s="194"/>
      <c r="G36" s="194"/>
      <c r="H36" s="194"/>
      <c r="I36" s="171"/>
      <c r="J36" s="175"/>
      <c r="K36" s="175"/>
      <c r="L36" s="174"/>
      <c r="M36" s="171"/>
      <c r="N36" s="175"/>
      <c r="O36" s="175"/>
      <c r="P36" s="174"/>
      <c r="Q36" s="171"/>
      <c r="R36" s="175"/>
      <c r="S36" s="175"/>
      <c r="T36" s="174"/>
      <c r="U36" s="171"/>
      <c r="V36" s="175"/>
      <c r="W36" s="175"/>
      <c r="X36" s="174"/>
      <c r="Y36" s="171"/>
      <c r="Z36" s="175"/>
      <c r="AA36" s="175"/>
      <c r="AB36" s="174"/>
      <c r="AC36" s="171"/>
      <c r="AD36" s="175"/>
      <c r="AE36" s="175"/>
      <c r="AF36" s="172"/>
      <c r="AG36" s="33"/>
      <c r="AH36" s="34"/>
      <c r="AV36" s="13"/>
    </row>
    <row r="37" spans="2:48" ht="15.75" customHeight="1">
      <c r="B37" s="32"/>
      <c r="C37" s="203"/>
      <c r="D37" s="225"/>
      <c r="E37" s="194">
        <f>FPA!E37</f>
        <v>4</v>
      </c>
      <c r="F37" s="194"/>
      <c r="G37" s="194"/>
      <c r="H37" s="194"/>
      <c r="I37" s="171"/>
      <c r="J37" s="175"/>
      <c r="K37" s="175"/>
      <c r="L37" s="174"/>
      <c r="M37" s="171"/>
      <c r="N37" s="175"/>
      <c r="O37" s="175"/>
      <c r="P37" s="174"/>
      <c r="Q37" s="171"/>
      <c r="R37" s="175"/>
      <c r="S37" s="175"/>
      <c r="T37" s="174"/>
      <c r="U37" s="171"/>
      <c r="V37" s="175"/>
      <c r="W37" s="175"/>
      <c r="X37" s="174"/>
      <c r="Y37" s="171"/>
      <c r="Z37" s="175"/>
      <c r="AA37" s="175"/>
      <c r="AB37" s="174"/>
      <c r="AC37" s="171"/>
      <c r="AD37" s="175"/>
      <c r="AE37" s="175"/>
      <c r="AF37" s="172"/>
      <c r="AG37" s="33"/>
      <c r="AH37" s="34"/>
      <c r="AV37" s="13"/>
    </row>
    <row r="38" spans="2:48" ht="15.75" customHeight="1" thickBot="1">
      <c r="B38" s="32"/>
      <c r="C38" s="226"/>
      <c r="D38" s="227"/>
      <c r="E38" s="275">
        <f>FPA!E38</f>
        <v>5</v>
      </c>
      <c r="F38" s="275"/>
      <c r="G38" s="275"/>
      <c r="H38" s="275"/>
      <c r="I38" s="334"/>
      <c r="J38" s="335"/>
      <c r="K38" s="335"/>
      <c r="L38" s="349"/>
      <c r="M38" s="334"/>
      <c r="N38" s="335"/>
      <c r="O38" s="335"/>
      <c r="P38" s="349"/>
      <c r="Q38" s="334"/>
      <c r="R38" s="335"/>
      <c r="S38" s="335"/>
      <c r="T38" s="349"/>
      <c r="U38" s="334"/>
      <c r="V38" s="335"/>
      <c r="W38" s="335"/>
      <c r="X38" s="349"/>
      <c r="Y38" s="334"/>
      <c r="Z38" s="335"/>
      <c r="AA38" s="335"/>
      <c r="AB38" s="349"/>
      <c r="AC38" s="334"/>
      <c r="AD38" s="335"/>
      <c r="AE38" s="335"/>
      <c r="AF38" s="336"/>
      <c r="AG38" s="33"/>
      <c r="AH38" s="34"/>
      <c r="AV38" s="13"/>
    </row>
    <row r="39" spans="2:34" ht="29.25" customHeight="1" thickBot="1">
      <c r="B39" s="32"/>
      <c r="C39" s="3"/>
      <c r="D39" s="348" t="s">
        <v>133</v>
      </c>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3"/>
      <c r="AH39" s="34"/>
    </row>
    <row r="40" spans="2:34" ht="15.75" customHeight="1">
      <c r="B40" s="32"/>
      <c r="C40" s="338" t="s">
        <v>41</v>
      </c>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40"/>
      <c r="AG40" s="33"/>
      <c r="AH40" s="34"/>
    </row>
    <row r="41" spans="2:34" ht="15.75" customHeight="1">
      <c r="B41" s="32"/>
      <c r="C41" s="341"/>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3"/>
      <c r="AG41" s="33"/>
      <c r="AH41" s="34"/>
    </row>
    <row r="42" spans="2:34" ht="15.75" customHeight="1">
      <c r="B42" s="32"/>
      <c r="C42" s="198" t="s">
        <v>28</v>
      </c>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350"/>
      <c r="AG42" s="33"/>
      <c r="AH42" s="1"/>
    </row>
    <row r="43" spans="2:34" ht="15.75" customHeight="1">
      <c r="B43" s="32"/>
      <c r="C43" s="198" t="s">
        <v>91</v>
      </c>
      <c r="D43" s="179"/>
      <c r="E43" s="178" t="s">
        <v>87</v>
      </c>
      <c r="F43" s="199"/>
      <c r="G43" s="199"/>
      <c r="H43" s="199"/>
      <c r="I43" s="199"/>
      <c r="J43" s="199"/>
      <c r="K43" s="199"/>
      <c r="L43" s="199"/>
      <c r="M43" s="199"/>
      <c r="N43" s="199"/>
      <c r="O43" s="199"/>
      <c r="P43" s="199"/>
      <c r="Q43" s="179"/>
      <c r="R43" s="178" t="s">
        <v>88</v>
      </c>
      <c r="S43" s="199"/>
      <c r="T43" s="199"/>
      <c r="U43" s="199"/>
      <c r="V43" s="199"/>
      <c r="W43" s="199"/>
      <c r="X43" s="199"/>
      <c r="Y43" s="199"/>
      <c r="Z43" s="199"/>
      <c r="AA43" s="179"/>
      <c r="AB43" s="178" t="s">
        <v>90</v>
      </c>
      <c r="AC43" s="199"/>
      <c r="AD43" s="179"/>
      <c r="AE43" s="222" t="s">
        <v>92</v>
      </c>
      <c r="AF43" s="347"/>
      <c r="AG43" s="39"/>
      <c r="AH43" s="1"/>
    </row>
    <row r="44" spans="2:34" ht="15.75" customHeight="1">
      <c r="B44" s="32"/>
      <c r="C44" s="167"/>
      <c r="D44" s="169"/>
      <c r="E44" s="337"/>
      <c r="F44" s="168"/>
      <c r="G44" s="168"/>
      <c r="H44" s="168"/>
      <c r="I44" s="168"/>
      <c r="J44" s="168"/>
      <c r="K44" s="168"/>
      <c r="L44" s="168"/>
      <c r="M44" s="168"/>
      <c r="N44" s="168"/>
      <c r="O44" s="168"/>
      <c r="P44" s="168"/>
      <c r="Q44" s="169"/>
      <c r="R44" s="337"/>
      <c r="S44" s="168"/>
      <c r="T44" s="168"/>
      <c r="U44" s="168"/>
      <c r="V44" s="168"/>
      <c r="W44" s="168"/>
      <c r="X44" s="168"/>
      <c r="Y44" s="168"/>
      <c r="Z44" s="168"/>
      <c r="AA44" s="169"/>
      <c r="AB44" s="344"/>
      <c r="AC44" s="345"/>
      <c r="AD44" s="346"/>
      <c r="AE44" s="149"/>
      <c r="AF44" s="150"/>
      <c r="AG44" s="5"/>
      <c r="AH44" s="4"/>
    </row>
    <row r="45" spans="2:34" ht="15.75" customHeight="1">
      <c r="B45" s="32"/>
      <c r="C45" s="167"/>
      <c r="D45" s="169"/>
      <c r="E45" s="337"/>
      <c r="F45" s="168"/>
      <c r="G45" s="168"/>
      <c r="H45" s="168"/>
      <c r="I45" s="168"/>
      <c r="J45" s="168"/>
      <c r="K45" s="168"/>
      <c r="L45" s="168"/>
      <c r="M45" s="168"/>
      <c r="N45" s="168"/>
      <c r="O45" s="168"/>
      <c r="P45" s="168"/>
      <c r="Q45" s="169"/>
      <c r="R45" s="337"/>
      <c r="S45" s="168"/>
      <c r="T45" s="168"/>
      <c r="U45" s="168"/>
      <c r="V45" s="168"/>
      <c r="W45" s="168"/>
      <c r="X45" s="168"/>
      <c r="Y45" s="168"/>
      <c r="Z45" s="168"/>
      <c r="AA45" s="169"/>
      <c r="AB45" s="344"/>
      <c r="AC45" s="345"/>
      <c r="AD45" s="346"/>
      <c r="AE45" s="149"/>
      <c r="AF45" s="150"/>
      <c r="AG45" s="33"/>
      <c r="AH45" s="34"/>
    </row>
    <row r="46" spans="2:34" ht="15.75" customHeight="1">
      <c r="B46" s="32"/>
      <c r="C46" s="167"/>
      <c r="D46" s="169"/>
      <c r="E46" s="337"/>
      <c r="F46" s="168"/>
      <c r="G46" s="168"/>
      <c r="H46" s="168"/>
      <c r="I46" s="168"/>
      <c r="J46" s="168"/>
      <c r="K46" s="168"/>
      <c r="L46" s="168"/>
      <c r="M46" s="168"/>
      <c r="N46" s="168"/>
      <c r="O46" s="168"/>
      <c r="P46" s="168"/>
      <c r="Q46" s="169"/>
      <c r="R46" s="337"/>
      <c r="S46" s="168"/>
      <c r="T46" s="168"/>
      <c r="U46" s="168"/>
      <c r="V46" s="168"/>
      <c r="W46" s="168"/>
      <c r="X46" s="168"/>
      <c r="Y46" s="168"/>
      <c r="Z46" s="168"/>
      <c r="AA46" s="169"/>
      <c r="AB46" s="344"/>
      <c r="AC46" s="345"/>
      <c r="AD46" s="346"/>
      <c r="AE46" s="149"/>
      <c r="AF46" s="150"/>
      <c r="AG46" s="33"/>
      <c r="AH46" s="34"/>
    </row>
    <row r="47" spans="2:51" ht="15.75" customHeight="1">
      <c r="B47" s="32"/>
      <c r="C47" s="167"/>
      <c r="D47" s="169"/>
      <c r="E47" s="337"/>
      <c r="F47" s="168"/>
      <c r="G47" s="168"/>
      <c r="H47" s="168"/>
      <c r="I47" s="168"/>
      <c r="J47" s="168"/>
      <c r="K47" s="168"/>
      <c r="L47" s="168"/>
      <c r="M47" s="168"/>
      <c r="N47" s="168"/>
      <c r="O47" s="168"/>
      <c r="P47" s="168"/>
      <c r="Q47" s="169"/>
      <c r="R47" s="337"/>
      <c r="S47" s="168"/>
      <c r="T47" s="168"/>
      <c r="U47" s="168"/>
      <c r="V47" s="168"/>
      <c r="W47" s="168"/>
      <c r="X47" s="168"/>
      <c r="Y47" s="168"/>
      <c r="Z47" s="168"/>
      <c r="AA47" s="169"/>
      <c r="AB47" s="344"/>
      <c r="AC47" s="345"/>
      <c r="AD47" s="346"/>
      <c r="AE47" s="149"/>
      <c r="AF47" s="150"/>
      <c r="AG47" s="33"/>
      <c r="AH47" s="34"/>
      <c r="AL47" s="414">
        <f>IF(AE54=AE55,"","Horas adicionais para preparação didática por conta do número de componentes curriculares")</f>
      </c>
      <c r="AM47" s="414"/>
      <c r="AN47" s="414"/>
      <c r="AO47" s="414"/>
      <c r="AP47" s="414"/>
      <c r="AQ47" s="414"/>
      <c r="AR47" s="414"/>
      <c r="AS47" s="54"/>
      <c r="AT47" s="54"/>
      <c r="AU47" s="54"/>
      <c r="AV47" s="55"/>
      <c r="AW47" s="55"/>
      <c r="AX47" s="55"/>
      <c r="AY47" s="54"/>
    </row>
    <row r="48" spans="2:51" ht="15.75" customHeight="1">
      <c r="B48" s="32"/>
      <c r="C48" s="167"/>
      <c r="D48" s="169"/>
      <c r="E48" s="337"/>
      <c r="F48" s="168"/>
      <c r="G48" s="168"/>
      <c r="H48" s="168"/>
      <c r="I48" s="168"/>
      <c r="J48" s="168"/>
      <c r="K48" s="168"/>
      <c r="L48" s="168"/>
      <c r="M48" s="168"/>
      <c r="N48" s="168"/>
      <c r="O48" s="168"/>
      <c r="P48" s="168"/>
      <c r="Q48" s="169"/>
      <c r="R48" s="337"/>
      <c r="S48" s="168"/>
      <c r="T48" s="168"/>
      <c r="U48" s="168"/>
      <c r="V48" s="168"/>
      <c r="W48" s="168"/>
      <c r="X48" s="168"/>
      <c r="Y48" s="168"/>
      <c r="Z48" s="168"/>
      <c r="AA48" s="169"/>
      <c r="AB48" s="344"/>
      <c r="AC48" s="345"/>
      <c r="AD48" s="346"/>
      <c r="AE48" s="149"/>
      <c r="AF48" s="150"/>
      <c r="AG48" s="33"/>
      <c r="AH48" s="34"/>
      <c r="AL48" s="414"/>
      <c r="AM48" s="414"/>
      <c r="AN48" s="414"/>
      <c r="AO48" s="414"/>
      <c r="AP48" s="414"/>
      <c r="AQ48" s="414"/>
      <c r="AR48" s="414"/>
      <c r="AS48" s="54"/>
      <c r="AT48" s="54"/>
      <c r="AU48" s="54"/>
      <c r="AV48" s="55"/>
      <c r="AW48" s="55"/>
      <c r="AX48" s="55"/>
      <c r="AY48" s="54"/>
    </row>
    <row r="49" spans="2:51" ht="15.75" customHeight="1">
      <c r="B49" s="32"/>
      <c r="C49" s="173"/>
      <c r="D49" s="174"/>
      <c r="E49" s="337"/>
      <c r="F49" s="168"/>
      <c r="G49" s="168"/>
      <c r="H49" s="168"/>
      <c r="I49" s="168"/>
      <c r="J49" s="168"/>
      <c r="K49" s="168"/>
      <c r="L49" s="168"/>
      <c r="M49" s="168"/>
      <c r="N49" s="168"/>
      <c r="O49" s="168"/>
      <c r="P49" s="168"/>
      <c r="Q49" s="169"/>
      <c r="R49" s="337"/>
      <c r="S49" s="168"/>
      <c r="T49" s="168"/>
      <c r="U49" s="168"/>
      <c r="V49" s="168"/>
      <c r="W49" s="168"/>
      <c r="X49" s="168"/>
      <c r="Y49" s="168"/>
      <c r="Z49" s="168"/>
      <c r="AA49" s="169"/>
      <c r="AB49" s="344"/>
      <c r="AC49" s="345"/>
      <c r="AD49" s="346"/>
      <c r="AE49" s="149"/>
      <c r="AF49" s="150"/>
      <c r="AG49" s="33"/>
      <c r="AH49" s="34"/>
      <c r="AL49" s="54"/>
      <c r="AM49" s="413">
        <f>IF(AL47="","",AE55-AE54)</f>
      </c>
      <c r="AN49" s="413"/>
      <c r="AO49" s="413"/>
      <c r="AP49" s="413"/>
      <c r="AQ49" s="413"/>
      <c r="AR49" s="54"/>
      <c r="AS49" s="54"/>
      <c r="AT49" s="54"/>
      <c r="AU49" s="54"/>
      <c r="AV49" s="55"/>
      <c r="AW49" s="55"/>
      <c r="AX49" s="55"/>
      <c r="AY49" s="54"/>
    </row>
    <row r="50" spans="2:51" ht="15.75" customHeight="1">
      <c r="B50" s="32"/>
      <c r="C50" s="173"/>
      <c r="D50" s="174"/>
      <c r="E50" s="337"/>
      <c r="F50" s="168"/>
      <c r="G50" s="168"/>
      <c r="H50" s="168"/>
      <c r="I50" s="168"/>
      <c r="J50" s="168"/>
      <c r="K50" s="168"/>
      <c r="L50" s="168"/>
      <c r="M50" s="168"/>
      <c r="N50" s="168"/>
      <c r="O50" s="168"/>
      <c r="P50" s="168"/>
      <c r="Q50" s="169"/>
      <c r="R50" s="337"/>
      <c r="S50" s="168"/>
      <c r="T50" s="168"/>
      <c r="U50" s="168"/>
      <c r="V50" s="168"/>
      <c r="W50" s="168"/>
      <c r="X50" s="168"/>
      <c r="Y50" s="168"/>
      <c r="Z50" s="168"/>
      <c r="AA50" s="169"/>
      <c r="AB50" s="344"/>
      <c r="AC50" s="345"/>
      <c r="AD50" s="346"/>
      <c r="AE50" s="149"/>
      <c r="AF50" s="150"/>
      <c r="AG50" s="33"/>
      <c r="AH50" s="34"/>
      <c r="AL50" s="54"/>
      <c r="AN50" s="54"/>
      <c r="AO50" s="82"/>
      <c r="AP50" s="54"/>
      <c r="AQ50" s="54"/>
      <c r="AR50" s="54"/>
      <c r="AS50" s="54"/>
      <c r="AT50" s="54"/>
      <c r="AU50" s="54"/>
      <c r="AV50" s="55"/>
      <c r="AW50" s="55"/>
      <c r="AX50" s="55"/>
      <c r="AY50" s="54"/>
    </row>
    <row r="51" spans="2:51" ht="15.75" customHeight="1">
      <c r="B51" s="32"/>
      <c r="C51" s="173"/>
      <c r="D51" s="174"/>
      <c r="E51" s="337"/>
      <c r="F51" s="168"/>
      <c r="G51" s="168"/>
      <c r="H51" s="168"/>
      <c r="I51" s="168"/>
      <c r="J51" s="168"/>
      <c r="K51" s="168"/>
      <c r="L51" s="168"/>
      <c r="M51" s="168"/>
      <c r="N51" s="168"/>
      <c r="O51" s="168"/>
      <c r="P51" s="168"/>
      <c r="Q51" s="169"/>
      <c r="R51" s="337"/>
      <c r="S51" s="168"/>
      <c r="T51" s="168"/>
      <c r="U51" s="168"/>
      <c r="V51" s="168"/>
      <c r="W51" s="168"/>
      <c r="X51" s="168"/>
      <c r="Y51" s="168"/>
      <c r="Z51" s="168"/>
      <c r="AA51" s="169"/>
      <c r="AB51" s="344"/>
      <c r="AC51" s="345"/>
      <c r="AD51" s="346"/>
      <c r="AE51" s="149"/>
      <c r="AF51" s="150"/>
      <c r="AG51" s="33"/>
      <c r="AH51" s="34"/>
      <c r="AL51" s="54"/>
      <c r="AN51" s="54"/>
      <c r="AO51" s="82"/>
      <c r="AP51" s="54"/>
      <c r="AQ51" s="54"/>
      <c r="AR51" s="54"/>
      <c r="AS51" s="54"/>
      <c r="AT51" s="54"/>
      <c r="AU51" s="54"/>
      <c r="AV51" s="55"/>
      <c r="AW51" s="55"/>
      <c r="AX51" s="55"/>
      <c r="AY51" s="54"/>
    </row>
    <row r="52" spans="2:51" ht="15.75" customHeight="1">
      <c r="B52" s="32"/>
      <c r="C52" s="173"/>
      <c r="D52" s="174"/>
      <c r="E52" s="337"/>
      <c r="F52" s="168"/>
      <c r="G52" s="168"/>
      <c r="H52" s="168"/>
      <c r="I52" s="168"/>
      <c r="J52" s="168"/>
      <c r="K52" s="168"/>
      <c r="L52" s="168"/>
      <c r="M52" s="168"/>
      <c r="N52" s="168"/>
      <c r="O52" s="168"/>
      <c r="P52" s="168"/>
      <c r="Q52" s="169"/>
      <c r="R52" s="337"/>
      <c r="S52" s="168"/>
      <c r="T52" s="168"/>
      <c r="U52" s="168"/>
      <c r="V52" s="168"/>
      <c r="W52" s="168"/>
      <c r="X52" s="168"/>
      <c r="Y52" s="168"/>
      <c r="Z52" s="168"/>
      <c r="AA52" s="169"/>
      <c r="AB52" s="344"/>
      <c r="AC52" s="345"/>
      <c r="AD52" s="346"/>
      <c r="AE52" s="149"/>
      <c r="AF52" s="150"/>
      <c r="AG52" s="33"/>
      <c r="AH52" s="34"/>
      <c r="AL52" s="54"/>
      <c r="AM52" s="54"/>
      <c r="AN52" s="54"/>
      <c r="AO52" s="54"/>
      <c r="AP52" s="54"/>
      <c r="AQ52" s="54"/>
      <c r="AR52" s="54"/>
      <c r="AS52" s="54"/>
      <c r="AT52" s="54"/>
      <c r="AU52" s="54"/>
      <c r="AV52" s="55"/>
      <c r="AW52" s="55"/>
      <c r="AX52" s="55"/>
      <c r="AY52" s="54"/>
    </row>
    <row r="53" spans="2:51" ht="15.75" customHeight="1">
      <c r="B53" s="32"/>
      <c r="C53" s="351"/>
      <c r="D53" s="352"/>
      <c r="E53" s="337"/>
      <c r="F53" s="168"/>
      <c r="G53" s="168"/>
      <c r="H53" s="168"/>
      <c r="I53" s="168"/>
      <c r="J53" s="168"/>
      <c r="K53" s="168"/>
      <c r="L53" s="168"/>
      <c r="M53" s="168"/>
      <c r="N53" s="168"/>
      <c r="O53" s="168"/>
      <c r="P53" s="168"/>
      <c r="Q53" s="169"/>
      <c r="R53" s="337"/>
      <c r="S53" s="168"/>
      <c r="T53" s="168"/>
      <c r="U53" s="168"/>
      <c r="V53" s="168"/>
      <c r="W53" s="168"/>
      <c r="X53" s="168"/>
      <c r="Y53" s="168"/>
      <c r="Z53" s="168"/>
      <c r="AA53" s="169"/>
      <c r="AB53" s="344"/>
      <c r="AC53" s="345"/>
      <c r="AD53" s="346"/>
      <c r="AE53" s="149"/>
      <c r="AF53" s="150"/>
      <c r="AG53" s="33"/>
      <c r="AH53" s="34"/>
      <c r="AL53" s="54"/>
      <c r="AM53" s="54"/>
      <c r="AN53" s="54"/>
      <c r="AO53" s="54"/>
      <c r="AP53" s="54"/>
      <c r="AQ53" s="54"/>
      <c r="AR53" s="54"/>
      <c r="AS53" s="54"/>
      <c r="AT53" s="54"/>
      <c r="AU53" s="54"/>
      <c r="AV53" s="55"/>
      <c r="AW53" s="55"/>
      <c r="AX53" s="55"/>
      <c r="AY53" s="54"/>
    </row>
    <row r="54" spans="2:51" ht="15.75" customHeight="1">
      <c r="B54" s="32"/>
      <c r="C54" s="421" t="s">
        <v>44</v>
      </c>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17">
        <f>IF(SUM(AE44:AF53)=0,"",ROUND(SUM(AE44:AF53)*AO15/60,0))</f>
      </c>
      <c r="AF54" s="418"/>
      <c r="AG54" s="33"/>
      <c r="AH54" s="34"/>
      <c r="AI54" s="63"/>
      <c r="AL54" s="54"/>
      <c r="AM54" s="54"/>
      <c r="AN54" s="54"/>
      <c r="AO54" s="54"/>
      <c r="AP54" s="54"/>
      <c r="AQ54" s="54"/>
      <c r="AR54" s="54"/>
      <c r="AS54" s="54"/>
      <c r="AT54" s="54"/>
      <c r="AU54" s="54"/>
      <c r="AV54" s="55"/>
      <c r="AW54" s="55"/>
      <c r="AX54" s="55"/>
      <c r="AY54" s="54"/>
    </row>
    <row r="55" spans="1:185" s="46" customFormat="1" ht="15.75" customHeight="1">
      <c r="A55" s="28"/>
      <c r="B55" s="47"/>
      <c r="C55" s="421" t="s">
        <v>59</v>
      </c>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17">
        <f>IF(AE54="","",IF(COUNTA(AE44:AF53)&gt;4,COUNTA(AE44:AF53)-4+AE54,AE54))</f>
      </c>
      <c r="AF55" s="418"/>
      <c r="AG55" s="4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row>
    <row r="56" spans="1:185" s="8" customFormat="1" ht="15.75" customHeight="1" thickBot="1">
      <c r="A56" s="28"/>
      <c r="B56" s="6"/>
      <c r="C56" s="423" t="s">
        <v>60</v>
      </c>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19">
        <f>IF(AE55="","",AE54+AE55)</f>
      </c>
      <c r="AF56" s="420"/>
      <c r="AG56" s="33"/>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row>
    <row r="57" spans="1:185" s="8" customFormat="1" ht="15.75" customHeight="1" thickBot="1">
      <c r="A57" s="28"/>
      <c r="B57" s="91"/>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3"/>
      <c r="AF57" s="93"/>
      <c r="AG57" s="57"/>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row>
    <row r="58" spans="1:185" s="8" customFormat="1" ht="15.75" customHeight="1" thickBot="1">
      <c r="A58" s="28"/>
      <c r="B58" s="2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81"/>
      <c r="AF58" s="81"/>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row>
    <row r="59" spans="2:51" s="8" customFormat="1" ht="15.75" customHeight="1" thickBot="1">
      <c r="B59" s="94"/>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95"/>
      <c r="AH59" s="34"/>
      <c r="AL59" s="56"/>
      <c r="AM59" s="56"/>
      <c r="AN59" s="56"/>
      <c r="AO59" s="56"/>
      <c r="AP59" s="56"/>
      <c r="AQ59" s="56"/>
      <c r="AR59" s="56"/>
      <c r="AS59" s="56"/>
      <c r="AT59" s="56"/>
      <c r="AU59" s="56"/>
      <c r="AV59" s="55"/>
      <c r="AW59" s="55"/>
      <c r="AX59" s="55"/>
      <c r="AY59" s="56"/>
    </row>
    <row r="60" spans="2:51" s="8" customFormat="1" ht="15.75" customHeight="1">
      <c r="B60" s="32"/>
      <c r="C60" s="276" t="s">
        <v>45</v>
      </c>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8"/>
      <c r="AE60" s="330" t="s">
        <v>121</v>
      </c>
      <c r="AF60" s="331"/>
      <c r="AG60" s="33"/>
      <c r="AH60" s="34"/>
      <c r="AI60" s="86"/>
      <c r="AS60" s="56"/>
      <c r="AT60" s="56"/>
      <c r="AU60" s="56"/>
      <c r="AV60" s="55"/>
      <c r="AW60" s="55"/>
      <c r="AX60" s="55"/>
      <c r="AY60" s="56"/>
    </row>
    <row r="61" spans="2:34" ht="15.75" customHeight="1" thickBot="1">
      <c r="B61" s="32"/>
      <c r="C61" s="279"/>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1"/>
      <c r="AE61" s="332"/>
      <c r="AF61" s="333"/>
      <c r="AG61" s="33"/>
      <c r="AH61" s="34"/>
    </row>
    <row r="62" spans="2:44" ht="15.75" customHeight="1">
      <c r="B62" s="32"/>
      <c r="C62" s="167"/>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9"/>
      <c r="AE62" s="149"/>
      <c r="AF62" s="150"/>
      <c r="AG62" s="33"/>
      <c r="AH62" s="34"/>
      <c r="AL62" s="184" t="s">
        <v>64</v>
      </c>
      <c r="AM62" s="185"/>
      <c r="AN62" s="185"/>
      <c r="AO62" s="185"/>
      <c r="AP62" s="185"/>
      <c r="AQ62" s="185"/>
      <c r="AR62" s="186"/>
    </row>
    <row r="63" spans="2:44" ht="15.75" customHeight="1">
      <c r="B63" s="32"/>
      <c r="C63" s="167"/>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9"/>
      <c r="AE63" s="149"/>
      <c r="AF63" s="150"/>
      <c r="AG63" s="33"/>
      <c r="AH63" s="34"/>
      <c r="AL63" s="187"/>
      <c r="AM63" s="188"/>
      <c r="AN63" s="188"/>
      <c r="AO63" s="188"/>
      <c r="AP63" s="188"/>
      <c r="AQ63" s="188"/>
      <c r="AR63" s="189"/>
    </row>
    <row r="64" spans="2:44" ht="15.75" customHeight="1">
      <c r="B64" s="32"/>
      <c r="C64" s="164"/>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6"/>
      <c r="AE64" s="149"/>
      <c r="AF64" s="150"/>
      <c r="AG64" s="33"/>
      <c r="AL64" s="127" t="s">
        <v>111</v>
      </c>
      <c r="AM64" s="128"/>
      <c r="AN64" s="128"/>
      <c r="AO64" s="128"/>
      <c r="AP64" s="128"/>
      <c r="AQ64" s="128"/>
      <c r="AR64" s="129"/>
    </row>
    <row r="65" spans="2:44" ht="15.75" customHeight="1">
      <c r="B65" s="32"/>
      <c r="C65" s="164"/>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6"/>
      <c r="AE65" s="149"/>
      <c r="AF65" s="150"/>
      <c r="AG65" s="33"/>
      <c r="AL65" s="127" t="s">
        <v>74</v>
      </c>
      <c r="AM65" s="128"/>
      <c r="AN65" s="128"/>
      <c r="AO65" s="128"/>
      <c r="AP65" s="128"/>
      <c r="AQ65" s="128"/>
      <c r="AR65" s="129"/>
    </row>
    <row r="66" spans="2:44" ht="15.75" customHeight="1">
      <c r="B66" s="32"/>
      <c r="C66" s="164"/>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6"/>
      <c r="AE66" s="149"/>
      <c r="AF66" s="150"/>
      <c r="AG66" s="33"/>
      <c r="AL66" s="127" t="s">
        <v>73</v>
      </c>
      <c r="AM66" s="128"/>
      <c r="AN66" s="128"/>
      <c r="AO66" s="128"/>
      <c r="AP66" s="128"/>
      <c r="AQ66" s="128"/>
      <c r="AR66" s="129"/>
    </row>
    <row r="67" spans="2:44" ht="15.75" customHeight="1">
      <c r="B67" s="32"/>
      <c r="C67" s="167"/>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9"/>
      <c r="AE67" s="149"/>
      <c r="AF67" s="150"/>
      <c r="AG67" s="33"/>
      <c r="AL67" s="127" t="s">
        <v>72</v>
      </c>
      <c r="AM67" s="128"/>
      <c r="AN67" s="128"/>
      <c r="AO67" s="128"/>
      <c r="AP67" s="128"/>
      <c r="AQ67" s="128"/>
      <c r="AR67" s="129"/>
    </row>
    <row r="68" spans="2:44" ht="15.75" customHeight="1" thickBot="1">
      <c r="B68" s="32"/>
      <c r="C68" s="167"/>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9"/>
      <c r="AE68" s="149"/>
      <c r="AF68" s="150"/>
      <c r="AG68" s="33"/>
      <c r="AL68" s="125" t="s">
        <v>71</v>
      </c>
      <c r="AM68" s="126"/>
      <c r="AN68" s="126"/>
      <c r="AO68" s="126"/>
      <c r="AP68" s="126"/>
      <c r="AQ68" s="126"/>
      <c r="AR68" s="130"/>
    </row>
    <row r="69" spans="2:33" ht="15.75" customHeight="1">
      <c r="B69" s="32"/>
      <c r="C69" s="167"/>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9"/>
      <c r="AE69" s="149"/>
      <c r="AF69" s="150"/>
      <c r="AG69" s="33"/>
    </row>
    <row r="70" spans="2:33" ht="20.25" customHeight="1" thickBot="1">
      <c r="B70" s="32"/>
      <c r="C70" s="151" t="s">
        <v>127</v>
      </c>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3"/>
      <c r="AE70" s="154">
        <f>IF(AND(AE62="",AE63="",AE64="",AE65="",AE66="",AE67="",AE68="",AE69=""),"",SUM(AE62:AF69))</f>
      </c>
      <c r="AF70" s="155"/>
      <c r="AG70" s="96"/>
    </row>
    <row r="71" spans="2:33" ht="15.75" customHeight="1" thickBot="1">
      <c r="B71" s="32"/>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96"/>
    </row>
    <row r="72" spans="2:35" ht="15.75" customHeight="1">
      <c r="B72" s="32"/>
      <c r="C72" s="156" t="s">
        <v>43</v>
      </c>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330" t="s">
        <v>121</v>
      </c>
      <c r="AF72" s="331"/>
      <c r="AG72" s="42"/>
      <c r="AI72" s="63"/>
    </row>
    <row r="73" spans="2:33" ht="15.75" customHeight="1" thickBot="1">
      <c r="B73" s="32"/>
      <c r="C73" s="158"/>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332"/>
      <c r="AF73" s="333"/>
      <c r="AG73" s="42"/>
    </row>
    <row r="74" spans="2:44" ht="15.75" customHeight="1">
      <c r="B74" s="32"/>
      <c r="C74" s="167"/>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9"/>
      <c r="AE74" s="149"/>
      <c r="AF74" s="150"/>
      <c r="AG74" s="42"/>
      <c r="AL74" s="184" t="s">
        <v>65</v>
      </c>
      <c r="AM74" s="185"/>
      <c r="AN74" s="185"/>
      <c r="AO74" s="185"/>
      <c r="AP74" s="185"/>
      <c r="AQ74" s="185"/>
      <c r="AR74" s="186"/>
    </row>
    <row r="75" spans="2:44" ht="15.75" customHeight="1">
      <c r="B75" s="32"/>
      <c r="C75" s="167"/>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9"/>
      <c r="AE75" s="149"/>
      <c r="AF75" s="150"/>
      <c r="AG75" s="42"/>
      <c r="AL75" s="187"/>
      <c r="AM75" s="188"/>
      <c r="AN75" s="188"/>
      <c r="AO75" s="188"/>
      <c r="AP75" s="188"/>
      <c r="AQ75" s="188"/>
      <c r="AR75" s="189"/>
    </row>
    <row r="76" spans="2:44" ht="15.75" customHeight="1">
      <c r="B76" s="32"/>
      <c r="C76" s="167"/>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9"/>
      <c r="AE76" s="149"/>
      <c r="AF76" s="150"/>
      <c r="AG76" s="42"/>
      <c r="AL76" s="127" t="s">
        <v>75</v>
      </c>
      <c r="AM76" s="128"/>
      <c r="AN76" s="128"/>
      <c r="AO76" s="128"/>
      <c r="AP76" s="128"/>
      <c r="AQ76" s="128"/>
      <c r="AR76" s="129"/>
    </row>
    <row r="77" spans="2:44" ht="15.75" customHeight="1">
      <c r="B77" s="32"/>
      <c r="C77" s="167"/>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9"/>
      <c r="AE77" s="149"/>
      <c r="AF77" s="150"/>
      <c r="AG77" s="42"/>
      <c r="AL77" s="127" t="s">
        <v>76</v>
      </c>
      <c r="AM77" s="128"/>
      <c r="AN77" s="128"/>
      <c r="AO77" s="128"/>
      <c r="AP77" s="128"/>
      <c r="AQ77" s="128"/>
      <c r="AR77" s="129"/>
    </row>
    <row r="78" spans="2:44" ht="15.75" customHeight="1">
      <c r="B78" s="32"/>
      <c r="C78" s="167"/>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9"/>
      <c r="AE78" s="149"/>
      <c r="AF78" s="150"/>
      <c r="AG78" s="42"/>
      <c r="AL78" s="127" t="s">
        <v>79</v>
      </c>
      <c r="AM78" s="128"/>
      <c r="AN78" s="128"/>
      <c r="AO78" s="128"/>
      <c r="AP78" s="128"/>
      <c r="AQ78" s="128"/>
      <c r="AR78" s="129"/>
    </row>
    <row r="79" spans="2:44" ht="15.75" customHeight="1">
      <c r="B79" s="32"/>
      <c r="C79" s="167"/>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9"/>
      <c r="AE79" s="149"/>
      <c r="AF79" s="150"/>
      <c r="AG79" s="42"/>
      <c r="AL79" s="127" t="s">
        <v>109</v>
      </c>
      <c r="AM79" s="128"/>
      <c r="AN79" s="128"/>
      <c r="AO79" s="128"/>
      <c r="AP79" s="128"/>
      <c r="AQ79" s="128"/>
      <c r="AR79" s="129"/>
    </row>
    <row r="80" spans="2:44" ht="15.75" customHeight="1">
      <c r="B80" s="32"/>
      <c r="C80" s="167"/>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9"/>
      <c r="AE80" s="149"/>
      <c r="AF80" s="150"/>
      <c r="AG80" s="42"/>
      <c r="AL80" s="127" t="s">
        <v>77</v>
      </c>
      <c r="AM80" s="128"/>
      <c r="AN80" s="128"/>
      <c r="AO80" s="128"/>
      <c r="AP80" s="128"/>
      <c r="AQ80" s="128"/>
      <c r="AR80" s="129"/>
    </row>
    <row r="81" spans="2:44" ht="15.75" customHeight="1" thickBot="1">
      <c r="B81" s="32"/>
      <c r="C81" s="167"/>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9"/>
      <c r="AE81" s="149"/>
      <c r="AF81" s="150"/>
      <c r="AG81" s="42"/>
      <c r="AL81" s="125" t="s">
        <v>78</v>
      </c>
      <c r="AM81" s="126"/>
      <c r="AN81" s="126"/>
      <c r="AO81" s="126"/>
      <c r="AP81" s="126"/>
      <c r="AQ81" s="126"/>
      <c r="AR81" s="130"/>
    </row>
    <row r="82" spans="2:33" ht="20.25" customHeight="1" thickBot="1">
      <c r="B82" s="32"/>
      <c r="C82" s="151" t="s">
        <v>126</v>
      </c>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3"/>
      <c r="AE82" s="154">
        <f>IF(AND(AE74="",AE75="",AE76="",AE77="",AE78="",AE79="",AE80="",AE81=""),"",SUM(AE74:AF81))</f>
      </c>
      <c r="AF82" s="155"/>
      <c r="AG82" s="42"/>
    </row>
    <row r="83" spans="2:33" ht="15.75" customHeight="1" thickBot="1">
      <c r="B83" s="32"/>
      <c r="C83" s="61"/>
      <c r="D83" s="61"/>
      <c r="E83" s="61"/>
      <c r="F83" s="61"/>
      <c r="G83" s="61"/>
      <c r="H83" s="61"/>
      <c r="I83" s="61"/>
      <c r="J83" s="61"/>
      <c r="K83" s="61"/>
      <c r="L83" s="61"/>
      <c r="M83" s="61"/>
      <c r="N83" s="320"/>
      <c r="O83" s="320"/>
      <c r="P83" s="320"/>
      <c r="Q83" s="320"/>
      <c r="R83" s="320"/>
      <c r="S83" s="320"/>
      <c r="T83" s="320"/>
      <c r="U83" s="320"/>
      <c r="V83" s="320"/>
      <c r="W83" s="320"/>
      <c r="X83" s="320"/>
      <c r="Y83" s="320"/>
      <c r="Z83" s="320"/>
      <c r="AA83" s="320"/>
      <c r="AB83" s="320"/>
      <c r="AC83" s="320"/>
      <c r="AD83" s="320"/>
      <c r="AE83" s="320"/>
      <c r="AF83" s="320"/>
      <c r="AG83" s="42"/>
    </row>
    <row r="84" spans="2:33" ht="15.75" customHeight="1">
      <c r="B84" s="32"/>
      <c r="C84" s="321" t="s">
        <v>80</v>
      </c>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5">
        <f>IF(AND(AE55="",AE56="",AE70="",AE82=""),"",SUM(AE56,AE70,AE82))</f>
      </c>
      <c r="AF84" s="326"/>
      <c r="AG84" s="42"/>
    </row>
    <row r="85" spans="2:33" ht="15.75" customHeight="1" thickBot="1">
      <c r="B85" s="32"/>
      <c r="C85" s="323"/>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7"/>
      <c r="AF85" s="328"/>
      <c r="AG85" s="42"/>
    </row>
    <row r="86" spans="2:33" ht="15.75" customHeight="1">
      <c r="B86" s="32"/>
      <c r="C86" s="329">
        <f>IF(AE84="","",IF(FPA!C14&lt;&gt;"","Há problemas com o regime de trabalho selecionado nos dados sobre o docente, favor corrigir.",IF(AE84&lt;&gt;AO12,"Carga horária final incompatível com a jornada de trabalho de "&amp;AO12&amp;"h indicada, favor corrigir!","")))</f>
      </c>
      <c r="D86" s="329"/>
      <c r="E86" s="329"/>
      <c r="F86" s="329"/>
      <c r="G86" s="329"/>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42"/>
    </row>
    <row r="87" spans="2:33" ht="15.75" customHeight="1">
      <c r="B87" s="32"/>
      <c r="C87" s="411"/>
      <c r="D87" s="411"/>
      <c r="E87" s="411"/>
      <c r="F87" s="411"/>
      <c r="G87" s="411"/>
      <c r="H87" s="411"/>
      <c r="I87" s="411"/>
      <c r="J87" s="411"/>
      <c r="K87" s="411"/>
      <c r="L87" s="411"/>
      <c r="M87" s="411"/>
      <c r="N87" s="411"/>
      <c r="O87" s="411"/>
      <c r="P87" s="411"/>
      <c r="Q87" s="411"/>
      <c r="R87" s="411"/>
      <c r="S87" s="411"/>
      <c r="T87" s="411"/>
      <c r="U87" s="411"/>
      <c r="V87" s="411"/>
      <c r="W87" s="411"/>
      <c r="X87" s="411"/>
      <c r="Y87" s="411"/>
      <c r="Z87" s="411"/>
      <c r="AA87" s="411"/>
      <c r="AB87" s="411"/>
      <c r="AC87" s="411"/>
      <c r="AD87" s="411"/>
      <c r="AE87" s="411"/>
      <c r="AF87" s="411"/>
      <c r="AG87" s="42"/>
    </row>
    <row r="88" spans="2:33" ht="15.75" customHeight="1">
      <c r="B88" s="32"/>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42"/>
    </row>
    <row r="89" spans="2:33" ht="15.75" customHeight="1">
      <c r="B89" s="32"/>
      <c r="C89" s="416"/>
      <c r="D89" s="416"/>
      <c r="E89" s="416"/>
      <c r="F89" s="416"/>
      <c r="G89" s="416"/>
      <c r="H89" s="416"/>
      <c r="I89" s="416"/>
      <c r="J89" s="416"/>
      <c r="K89" s="416"/>
      <c r="L89" s="416"/>
      <c r="M89" s="416"/>
      <c r="N89" s="416"/>
      <c r="O89" s="416"/>
      <c r="P89" s="416"/>
      <c r="Q89" s="44"/>
      <c r="R89" s="144">
        <f ca="1">TODAY()</f>
        <v>42563</v>
      </c>
      <c r="S89" s="415"/>
      <c r="T89" s="415"/>
      <c r="U89" s="415"/>
      <c r="V89" s="415"/>
      <c r="W89" s="415"/>
      <c r="X89" s="8"/>
      <c r="Y89" s="416"/>
      <c r="Z89" s="416"/>
      <c r="AA89" s="416"/>
      <c r="AB89" s="416"/>
      <c r="AC89" s="416"/>
      <c r="AD89" s="416"/>
      <c r="AE89" s="416"/>
      <c r="AF89" s="416"/>
      <c r="AG89" s="42"/>
    </row>
    <row r="90" spans="2:33" ht="15.75" customHeight="1">
      <c r="B90" s="32"/>
      <c r="C90" s="143" t="s">
        <v>131</v>
      </c>
      <c r="D90" s="405"/>
      <c r="E90" s="405"/>
      <c r="F90" s="405"/>
      <c r="G90" s="405"/>
      <c r="H90" s="405"/>
      <c r="I90" s="405"/>
      <c r="J90" s="405"/>
      <c r="K90" s="405"/>
      <c r="L90" s="405"/>
      <c r="M90" s="405"/>
      <c r="N90" s="405"/>
      <c r="O90" s="405"/>
      <c r="P90" s="405"/>
      <c r="Q90" s="8"/>
      <c r="R90" s="310" t="s">
        <v>108</v>
      </c>
      <c r="S90" s="310"/>
      <c r="T90" s="310"/>
      <c r="U90" s="310"/>
      <c r="V90" s="310"/>
      <c r="W90" s="310"/>
      <c r="X90" s="8"/>
      <c r="Y90" s="52"/>
      <c r="Z90" s="146" t="s">
        <v>29</v>
      </c>
      <c r="AA90" s="406"/>
      <c r="AB90" s="406"/>
      <c r="AC90" s="406"/>
      <c r="AD90" s="406"/>
      <c r="AE90" s="406"/>
      <c r="AF90" s="52"/>
      <c r="AG90" s="42"/>
    </row>
    <row r="91" spans="2:33" ht="15.75" customHeight="1">
      <c r="B91" s="32"/>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42"/>
    </row>
    <row r="92" spans="2:33" ht="15.75" customHeight="1" thickBot="1">
      <c r="B92" s="32"/>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42"/>
    </row>
    <row r="93" spans="2:33" ht="15.75" customHeight="1">
      <c r="B93" s="32"/>
      <c r="C93" s="399" t="s">
        <v>104</v>
      </c>
      <c r="D93" s="400"/>
      <c r="E93" s="400"/>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1"/>
      <c r="AG93" s="42"/>
    </row>
    <row r="94" spans="2:33" ht="15.75" customHeight="1">
      <c r="B94" s="32"/>
      <c r="C94" s="402"/>
      <c r="D94" s="403"/>
      <c r="E94" s="403"/>
      <c r="F94" s="403"/>
      <c r="G94" s="403"/>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4"/>
      <c r="AG94" s="42"/>
    </row>
    <row r="95" spans="2:33" ht="25.5" customHeight="1">
      <c r="B95" s="32"/>
      <c r="C95" s="408"/>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A95" s="409"/>
      <c r="AB95" s="409"/>
      <c r="AC95" s="409"/>
      <c r="AD95" s="409"/>
      <c r="AE95" s="409"/>
      <c r="AF95" s="410"/>
      <c r="AG95" s="42"/>
    </row>
    <row r="96" spans="2:33" ht="25.5" customHeight="1">
      <c r="B96" s="32"/>
      <c r="C96" s="408"/>
      <c r="D96" s="409"/>
      <c r="E96" s="409"/>
      <c r="F96" s="409"/>
      <c r="G96" s="409"/>
      <c r="H96" s="409"/>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10"/>
      <c r="AG96" s="42"/>
    </row>
    <row r="97" spans="2:33" ht="25.5" customHeight="1">
      <c r="B97" s="32"/>
      <c r="C97" s="408"/>
      <c r="D97" s="409"/>
      <c r="E97" s="409"/>
      <c r="F97" s="409"/>
      <c r="G97" s="409"/>
      <c r="H97" s="409"/>
      <c r="I97" s="409"/>
      <c r="J97" s="409"/>
      <c r="K97" s="409"/>
      <c r="L97" s="409"/>
      <c r="M97" s="409"/>
      <c r="N97" s="409"/>
      <c r="O97" s="409"/>
      <c r="P97" s="409"/>
      <c r="Q97" s="409"/>
      <c r="R97" s="409"/>
      <c r="S97" s="409"/>
      <c r="T97" s="409"/>
      <c r="U97" s="409"/>
      <c r="V97" s="409"/>
      <c r="W97" s="409"/>
      <c r="X97" s="409"/>
      <c r="Y97" s="409"/>
      <c r="Z97" s="409"/>
      <c r="AA97" s="409"/>
      <c r="AB97" s="409"/>
      <c r="AC97" s="409"/>
      <c r="AD97" s="409"/>
      <c r="AE97" s="409"/>
      <c r="AF97" s="410"/>
      <c r="AG97" s="42"/>
    </row>
    <row r="98" spans="2:33" ht="25.5" customHeight="1">
      <c r="B98" s="32"/>
      <c r="C98" s="408"/>
      <c r="D98" s="409"/>
      <c r="E98" s="409"/>
      <c r="F98" s="409"/>
      <c r="G98" s="409"/>
      <c r="H98" s="409"/>
      <c r="I98" s="409"/>
      <c r="J98" s="409"/>
      <c r="K98" s="409"/>
      <c r="L98" s="409"/>
      <c r="M98" s="409"/>
      <c r="N98" s="409"/>
      <c r="O98" s="409"/>
      <c r="P98" s="409"/>
      <c r="Q98" s="409"/>
      <c r="R98" s="409"/>
      <c r="S98" s="409"/>
      <c r="T98" s="409"/>
      <c r="U98" s="409"/>
      <c r="V98" s="409"/>
      <c r="W98" s="409"/>
      <c r="X98" s="409"/>
      <c r="Y98" s="409"/>
      <c r="Z98" s="409"/>
      <c r="AA98" s="409"/>
      <c r="AB98" s="409"/>
      <c r="AC98" s="409"/>
      <c r="AD98" s="409"/>
      <c r="AE98" s="409"/>
      <c r="AF98" s="410"/>
      <c r="AG98" s="42"/>
    </row>
    <row r="99" spans="2:33" ht="25.5" customHeight="1">
      <c r="B99" s="32"/>
      <c r="C99" s="408"/>
      <c r="D99" s="409"/>
      <c r="E99" s="409"/>
      <c r="F99" s="409"/>
      <c r="G99" s="409"/>
      <c r="H99" s="409"/>
      <c r="I99" s="409"/>
      <c r="J99" s="409"/>
      <c r="K99" s="409"/>
      <c r="L99" s="409"/>
      <c r="M99" s="409"/>
      <c r="N99" s="409"/>
      <c r="O99" s="409"/>
      <c r="P99" s="409"/>
      <c r="Q99" s="409"/>
      <c r="R99" s="409"/>
      <c r="S99" s="409"/>
      <c r="T99" s="409"/>
      <c r="U99" s="409"/>
      <c r="V99" s="409"/>
      <c r="W99" s="409"/>
      <c r="X99" s="409"/>
      <c r="Y99" s="409"/>
      <c r="Z99" s="409"/>
      <c r="AA99" s="409"/>
      <c r="AB99" s="409"/>
      <c r="AC99" s="409"/>
      <c r="AD99" s="409"/>
      <c r="AE99" s="409"/>
      <c r="AF99" s="410"/>
      <c r="AG99" s="42"/>
    </row>
    <row r="100" spans="2:33" ht="25.5" customHeight="1">
      <c r="B100" s="32"/>
      <c r="C100" s="408"/>
      <c r="D100" s="409"/>
      <c r="E100" s="409"/>
      <c r="F100" s="409"/>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10"/>
      <c r="AG100" s="42"/>
    </row>
    <row r="101" spans="2:33" ht="25.5" customHeight="1">
      <c r="B101" s="32"/>
      <c r="C101" s="408"/>
      <c r="D101" s="409"/>
      <c r="E101" s="409"/>
      <c r="F101" s="409"/>
      <c r="G101" s="409"/>
      <c r="H101" s="409"/>
      <c r="I101" s="409"/>
      <c r="J101" s="409"/>
      <c r="K101" s="409"/>
      <c r="L101" s="409"/>
      <c r="M101" s="409"/>
      <c r="N101" s="409"/>
      <c r="O101" s="409"/>
      <c r="P101" s="409"/>
      <c r="Q101" s="409"/>
      <c r="R101" s="409"/>
      <c r="S101" s="409"/>
      <c r="T101" s="409"/>
      <c r="U101" s="409"/>
      <c r="V101" s="409"/>
      <c r="W101" s="409"/>
      <c r="X101" s="409"/>
      <c r="Y101" s="409"/>
      <c r="Z101" s="409"/>
      <c r="AA101" s="409"/>
      <c r="AB101" s="409"/>
      <c r="AC101" s="409"/>
      <c r="AD101" s="409"/>
      <c r="AE101" s="409"/>
      <c r="AF101" s="410"/>
      <c r="AG101" s="42"/>
    </row>
    <row r="102" spans="2:33" ht="25.5" customHeight="1">
      <c r="B102" s="32"/>
      <c r="C102" s="408"/>
      <c r="D102" s="409"/>
      <c r="E102" s="409"/>
      <c r="F102" s="409"/>
      <c r="G102" s="409"/>
      <c r="H102" s="409"/>
      <c r="I102" s="409"/>
      <c r="J102" s="409"/>
      <c r="K102" s="409"/>
      <c r="L102" s="409"/>
      <c r="M102" s="409"/>
      <c r="N102" s="409"/>
      <c r="O102" s="409"/>
      <c r="P102" s="409"/>
      <c r="Q102" s="409"/>
      <c r="R102" s="409"/>
      <c r="S102" s="409"/>
      <c r="T102" s="409"/>
      <c r="U102" s="409"/>
      <c r="V102" s="409"/>
      <c r="W102" s="409"/>
      <c r="X102" s="409"/>
      <c r="Y102" s="409"/>
      <c r="Z102" s="409"/>
      <c r="AA102" s="409"/>
      <c r="AB102" s="409"/>
      <c r="AC102" s="409"/>
      <c r="AD102" s="409"/>
      <c r="AE102" s="409"/>
      <c r="AF102" s="410"/>
      <c r="AG102" s="42"/>
    </row>
    <row r="103" spans="2:33" ht="25.5" customHeight="1">
      <c r="B103" s="32"/>
      <c r="C103" s="408"/>
      <c r="D103" s="409"/>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09"/>
      <c r="AF103" s="410"/>
      <c r="AG103" s="42"/>
    </row>
    <row r="104" spans="2:33" ht="25.5" customHeight="1">
      <c r="B104" s="32"/>
      <c r="C104" s="408"/>
      <c r="D104" s="409"/>
      <c r="E104" s="409"/>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10"/>
      <c r="AG104" s="42"/>
    </row>
    <row r="105" spans="2:33" ht="15.75" customHeight="1">
      <c r="B105" s="32"/>
      <c r="C105" s="312" t="s">
        <v>23</v>
      </c>
      <c r="D105" s="313"/>
      <c r="E105" s="313"/>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8"/>
      <c r="AG105" s="42"/>
    </row>
    <row r="106" spans="2:33" ht="15.75" customHeight="1">
      <c r="B106" s="32"/>
      <c r="C106" s="314"/>
      <c r="D106" s="148"/>
      <c r="E106" s="148"/>
      <c r="F106" s="117"/>
      <c r="G106" s="140"/>
      <c r="H106" s="8"/>
      <c r="I106" s="116"/>
      <c r="J106" s="8"/>
      <c r="K106" s="140"/>
      <c r="L106" s="8"/>
      <c r="M106" s="8"/>
      <c r="N106" s="8"/>
      <c r="O106" s="140"/>
      <c r="P106" s="119"/>
      <c r="Q106" s="398"/>
      <c r="R106" s="398"/>
      <c r="S106" s="398"/>
      <c r="T106" s="398"/>
      <c r="U106" s="398"/>
      <c r="V106" s="398"/>
      <c r="W106" s="398"/>
      <c r="X106" s="407"/>
      <c r="Y106" s="407"/>
      <c r="Z106" s="407"/>
      <c r="AA106" s="407"/>
      <c r="AB106" s="407"/>
      <c r="AC106" s="407"/>
      <c r="AD106" s="407"/>
      <c r="AE106" s="407"/>
      <c r="AF106" s="122"/>
      <c r="AG106" s="42"/>
    </row>
    <row r="107" spans="2:33" ht="15.75" customHeight="1">
      <c r="B107" s="32"/>
      <c r="C107" s="314"/>
      <c r="D107" s="148"/>
      <c r="E107" s="148"/>
      <c r="F107" s="311" t="s">
        <v>30</v>
      </c>
      <c r="G107" s="311"/>
      <c r="H107" s="311"/>
      <c r="I107" s="8"/>
      <c r="J107" s="317" t="s">
        <v>105</v>
      </c>
      <c r="K107" s="317"/>
      <c r="L107" s="317"/>
      <c r="M107" s="8"/>
      <c r="N107" s="311" t="s">
        <v>106</v>
      </c>
      <c r="O107" s="311"/>
      <c r="P107" s="311"/>
      <c r="Q107" s="8"/>
      <c r="R107" s="310" t="s">
        <v>108</v>
      </c>
      <c r="S107" s="310"/>
      <c r="T107" s="310"/>
      <c r="U107" s="310"/>
      <c r="V107" s="310"/>
      <c r="W107" s="8"/>
      <c r="X107" s="319" t="s">
        <v>107</v>
      </c>
      <c r="Y107" s="319"/>
      <c r="Z107" s="319"/>
      <c r="AA107" s="319"/>
      <c r="AB107" s="319"/>
      <c r="AC107" s="319"/>
      <c r="AD107" s="319"/>
      <c r="AE107" s="319"/>
      <c r="AF107" s="122"/>
      <c r="AG107" s="42"/>
    </row>
    <row r="108" spans="2:36" ht="15.75" customHeight="1" thickBot="1">
      <c r="B108" s="32"/>
      <c r="C108" s="315"/>
      <c r="D108" s="316"/>
      <c r="E108" s="316"/>
      <c r="F108" s="41"/>
      <c r="G108" s="41"/>
      <c r="H108" s="41"/>
      <c r="I108" s="121"/>
      <c r="J108" s="318"/>
      <c r="K108" s="318"/>
      <c r="L108" s="318"/>
      <c r="M108" s="120"/>
      <c r="N108" s="120"/>
      <c r="O108" s="120"/>
      <c r="P108" s="120"/>
      <c r="Q108" s="9"/>
      <c r="R108" s="9"/>
      <c r="S108" s="9"/>
      <c r="T108" s="9"/>
      <c r="U108" s="9"/>
      <c r="V108" s="9"/>
      <c r="W108" s="9"/>
      <c r="X108" s="123"/>
      <c r="Y108" s="123"/>
      <c r="Z108" s="123"/>
      <c r="AA108" s="123"/>
      <c r="AB108" s="123"/>
      <c r="AC108" s="123"/>
      <c r="AD108" s="123"/>
      <c r="AE108" s="123"/>
      <c r="AF108" s="124"/>
      <c r="AG108" s="42"/>
      <c r="AJ108" s="63"/>
    </row>
    <row r="109" spans="2:33" ht="15.75" customHeight="1" thickBot="1">
      <c r="B109" s="40"/>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3"/>
    </row>
    <row r="113" spans="2:33" ht="15.75" customHeight="1">
      <c r="B113" s="141" t="s">
        <v>130</v>
      </c>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row>
    <row r="114" spans="2:33" ht="15.75" customHeight="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row>
    <row r="115" spans="2:33" ht="15.75" customHeight="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row>
    <row r="116" spans="2:33" ht="15.75" customHeight="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row>
  </sheetData>
  <sheetProtection sheet="1" objects="1" scenarios="1"/>
  <mergeCells count="318">
    <mergeCell ref="AE56:AF56"/>
    <mergeCell ref="C55:AD55"/>
    <mergeCell ref="C54:AD54"/>
    <mergeCell ref="C56:AD56"/>
    <mergeCell ref="C103:AF103"/>
    <mergeCell ref="C99:AF99"/>
    <mergeCell ref="C100:AF100"/>
    <mergeCell ref="C101:AF101"/>
    <mergeCell ref="C102:AF102"/>
    <mergeCell ref="AE52:AF52"/>
    <mergeCell ref="AB53:AD53"/>
    <mergeCell ref="AE53:AF53"/>
    <mergeCell ref="AE54:AF54"/>
    <mergeCell ref="AB52:AD52"/>
    <mergeCell ref="AE55:AF55"/>
    <mergeCell ref="R89:W89"/>
    <mergeCell ref="C62:AD62"/>
    <mergeCell ref="AE62:AF62"/>
    <mergeCell ref="AE46:AF46"/>
    <mergeCell ref="AB47:AD47"/>
    <mergeCell ref="AE47:AF47"/>
    <mergeCell ref="C89:P89"/>
    <mergeCell ref="Y89:AF89"/>
    <mergeCell ref="AB48:AD48"/>
    <mergeCell ref="AE48:AF48"/>
    <mergeCell ref="M23:P23"/>
    <mergeCell ref="Y25:AB25"/>
    <mergeCell ref="I27:L27"/>
    <mergeCell ref="AM49:AQ49"/>
    <mergeCell ref="AL47:AR48"/>
    <mergeCell ref="E48:Q48"/>
    <mergeCell ref="E49:Q49"/>
    <mergeCell ref="AC35:AF35"/>
    <mergeCell ref="Y33:AB33"/>
    <mergeCell ref="AC33:AF33"/>
    <mergeCell ref="AE51:AF51"/>
    <mergeCell ref="AC37:AF37"/>
    <mergeCell ref="C10:E10"/>
    <mergeCell ref="I25:L25"/>
    <mergeCell ref="M25:P25"/>
    <mergeCell ref="Q25:T25"/>
    <mergeCell ref="U36:X36"/>
    <mergeCell ref="AC30:AF30"/>
    <mergeCell ref="Y35:AB35"/>
    <mergeCell ref="M36:P36"/>
    <mergeCell ref="C66:AD66"/>
    <mergeCell ref="AE66:AF66"/>
    <mergeCell ref="B1:AG2"/>
    <mergeCell ref="C48:D48"/>
    <mergeCell ref="E50:Q50"/>
    <mergeCell ref="E51:Q51"/>
    <mergeCell ref="R50:AA50"/>
    <mergeCell ref="R51:AA51"/>
    <mergeCell ref="AB50:AD50"/>
    <mergeCell ref="AB51:AD51"/>
    <mergeCell ref="C87:AF87"/>
    <mergeCell ref="AB44:AD44"/>
    <mergeCell ref="AB46:AD46"/>
    <mergeCell ref="C46:D46"/>
    <mergeCell ref="E46:Q46"/>
    <mergeCell ref="R53:AA53"/>
    <mergeCell ref="C52:D52"/>
    <mergeCell ref="C49:D49"/>
    <mergeCell ref="R48:AA48"/>
    <mergeCell ref="AB49:AD49"/>
    <mergeCell ref="Q106:W106"/>
    <mergeCell ref="C93:AF94"/>
    <mergeCell ref="C90:P90"/>
    <mergeCell ref="Z90:AE90"/>
    <mergeCell ref="X106:AE106"/>
    <mergeCell ref="C104:AF104"/>
    <mergeCell ref="C95:AF95"/>
    <mergeCell ref="C96:AF96"/>
    <mergeCell ref="C97:AF97"/>
    <mergeCell ref="C98:AF98"/>
    <mergeCell ref="M34:P34"/>
    <mergeCell ref="M22:P22"/>
    <mergeCell ref="Q28:T28"/>
    <mergeCell ref="U28:X28"/>
    <mergeCell ref="Y28:AB28"/>
    <mergeCell ref="U35:X35"/>
    <mergeCell ref="Y34:AB34"/>
    <mergeCell ref="U34:X34"/>
    <mergeCell ref="Q34:T34"/>
    <mergeCell ref="Y31:AB31"/>
    <mergeCell ref="AC31:AF31"/>
    <mergeCell ref="AC34:AF34"/>
    <mergeCell ref="U33:X33"/>
    <mergeCell ref="U31:X31"/>
    <mergeCell ref="Q31:T31"/>
    <mergeCell ref="Q33:T33"/>
    <mergeCell ref="I18:L18"/>
    <mergeCell ref="AC18:AF18"/>
    <mergeCell ref="AC19:AF19"/>
    <mergeCell ref="AC20:AF20"/>
    <mergeCell ref="Y20:AB20"/>
    <mergeCell ref="I21:L21"/>
    <mergeCell ref="AL3:AR3"/>
    <mergeCell ref="AL5:AR6"/>
    <mergeCell ref="C17:D17"/>
    <mergeCell ref="E17:H17"/>
    <mergeCell ref="Y17:AB17"/>
    <mergeCell ref="AC17:AF17"/>
    <mergeCell ref="I17:L17"/>
    <mergeCell ref="AL11:AR11"/>
    <mergeCell ref="N12:P12"/>
    <mergeCell ref="Q12:AF12"/>
    <mergeCell ref="Q27:T27"/>
    <mergeCell ref="U27:X27"/>
    <mergeCell ref="Y27:AB27"/>
    <mergeCell ref="Q20:T20"/>
    <mergeCell ref="Q21:T21"/>
    <mergeCell ref="Q22:T22"/>
    <mergeCell ref="AC27:AF27"/>
    <mergeCell ref="AC26:AF26"/>
    <mergeCell ref="I19:L19"/>
    <mergeCell ref="AL14:AR14"/>
    <mergeCell ref="AL23:AR24"/>
    <mergeCell ref="AC25:AF25"/>
    <mergeCell ref="U19:X19"/>
    <mergeCell ref="M17:P17"/>
    <mergeCell ref="Q17:T17"/>
    <mergeCell ref="AC21:AF21"/>
    <mergeCell ref="Y18:AB18"/>
    <mergeCell ref="Y19:AB19"/>
    <mergeCell ref="C14:AF14"/>
    <mergeCell ref="E18:H18"/>
    <mergeCell ref="E19:H19"/>
    <mergeCell ref="AL27:AR27"/>
    <mergeCell ref="M27:P27"/>
    <mergeCell ref="U26:X26"/>
    <mergeCell ref="Y26:AB26"/>
    <mergeCell ref="Q26:T26"/>
    <mergeCell ref="M18:P18"/>
    <mergeCell ref="C15:AF16"/>
    <mergeCell ref="Q18:T18"/>
    <mergeCell ref="AC13:AF13"/>
    <mergeCell ref="U18:X18"/>
    <mergeCell ref="U20:X20"/>
    <mergeCell ref="T13:V13"/>
    <mergeCell ref="M19:P19"/>
    <mergeCell ref="Q19:T19"/>
    <mergeCell ref="X13:AA13"/>
    <mergeCell ref="C4:AF4"/>
    <mergeCell ref="C5:AF5"/>
    <mergeCell ref="C7:E7"/>
    <mergeCell ref="F7:T7"/>
    <mergeCell ref="U7:Z7"/>
    <mergeCell ref="AA7:AF7"/>
    <mergeCell ref="U22:X22"/>
    <mergeCell ref="U23:X23"/>
    <mergeCell ref="Q23:T23"/>
    <mergeCell ref="C9:AF9"/>
    <mergeCell ref="N11:S11"/>
    <mergeCell ref="C11:E11"/>
    <mergeCell ref="F11:M11"/>
    <mergeCell ref="T11:AF11"/>
    <mergeCell ref="F10:AF10"/>
    <mergeCell ref="I20:L20"/>
    <mergeCell ref="M35:P35"/>
    <mergeCell ref="Q35:T35"/>
    <mergeCell ref="I37:L37"/>
    <mergeCell ref="M37:P37"/>
    <mergeCell ref="Q38:T38"/>
    <mergeCell ref="U38:X38"/>
    <mergeCell ref="C13:H13"/>
    <mergeCell ref="U17:X17"/>
    <mergeCell ref="J13:M13"/>
    <mergeCell ref="O13:R13"/>
    <mergeCell ref="C44:D44"/>
    <mergeCell ref="E44:Q44"/>
    <mergeCell ref="R44:AA44"/>
    <mergeCell ref="C34:D38"/>
    <mergeCell ref="E34:H34"/>
    <mergeCell ref="E35:H35"/>
    <mergeCell ref="F12:M12"/>
    <mergeCell ref="E28:H28"/>
    <mergeCell ref="E29:H29"/>
    <mergeCell ref="C25:D25"/>
    <mergeCell ref="E25:H25"/>
    <mergeCell ref="E26:H26"/>
    <mergeCell ref="I22:L22"/>
    <mergeCell ref="I23:L23"/>
    <mergeCell ref="C18:D23"/>
    <mergeCell ref="C12:E12"/>
    <mergeCell ref="I34:L34"/>
    <mergeCell ref="C24:AF24"/>
    <mergeCell ref="Y21:AB21"/>
    <mergeCell ref="Y22:AB22"/>
    <mergeCell ref="Y23:AB23"/>
    <mergeCell ref="AC22:AF22"/>
    <mergeCell ref="AC23:AF23"/>
    <mergeCell ref="C26:D31"/>
    <mergeCell ref="U21:X21"/>
    <mergeCell ref="U25:X25"/>
    <mergeCell ref="C33:D33"/>
    <mergeCell ref="E33:H33"/>
    <mergeCell ref="I28:L28"/>
    <mergeCell ref="M28:P28"/>
    <mergeCell ref="E20:H20"/>
    <mergeCell ref="E21:H21"/>
    <mergeCell ref="M26:P26"/>
    <mergeCell ref="M21:P21"/>
    <mergeCell ref="M20:P20"/>
    <mergeCell ref="I26:L26"/>
    <mergeCell ref="AC29:AF29"/>
    <mergeCell ref="U29:X29"/>
    <mergeCell ref="E22:H22"/>
    <mergeCell ref="E23:H23"/>
    <mergeCell ref="M30:P30"/>
    <mergeCell ref="Y30:AB30"/>
    <mergeCell ref="U30:X30"/>
    <mergeCell ref="Q30:T30"/>
    <mergeCell ref="M29:P29"/>
    <mergeCell ref="Q29:T29"/>
    <mergeCell ref="C60:AD61"/>
    <mergeCell ref="E27:H27"/>
    <mergeCell ref="I30:L30"/>
    <mergeCell ref="I29:L29"/>
    <mergeCell ref="I31:L31"/>
    <mergeCell ref="I33:L33"/>
    <mergeCell ref="M33:P33"/>
    <mergeCell ref="M31:P31"/>
    <mergeCell ref="AC28:AF28"/>
    <mergeCell ref="Y29:AB29"/>
    <mergeCell ref="E38:H38"/>
    <mergeCell ref="Q37:T37"/>
    <mergeCell ref="I36:L36"/>
    <mergeCell ref="U37:X37"/>
    <mergeCell ref="Y38:AB38"/>
    <mergeCell ref="Q36:T36"/>
    <mergeCell ref="AL62:AR63"/>
    <mergeCell ref="Y36:AB36"/>
    <mergeCell ref="C77:AD77"/>
    <mergeCell ref="AE77:AF77"/>
    <mergeCell ref="C65:AD65"/>
    <mergeCell ref="I38:L38"/>
    <mergeCell ref="M38:P38"/>
    <mergeCell ref="AC36:AF36"/>
    <mergeCell ref="C42:AF42"/>
    <mergeCell ref="AE67:AF67"/>
    <mergeCell ref="E30:H30"/>
    <mergeCell ref="E31:H31"/>
    <mergeCell ref="I35:L35"/>
    <mergeCell ref="C63:AD63"/>
    <mergeCell ref="AE63:AF63"/>
    <mergeCell ref="C64:AD64"/>
    <mergeCell ref="AE64:AF64"/>
    <mergeCell ref="E43:Q43"/>
    <mergeCell ref="E36:H36"/>
    <mergeCell ref="E37:H37"/>
    <mergeCell ref="E47:Q47"/>
    <mergeCell ref="C45:D45"/>
    <mergeCell ref="C43:D43"/>
    <mergeCell ref="R46:AA46"/>
    <mergeCell ref="C67:AD67"/>
    <mergeCell ref="AE60:AF61"/>
    <mergeCell ref="AE65:AF65"/>
    <mergeCell ref="AE50:AF50"/>
    <mergeCell ref="C53:D53"/>
    <mergeCell ref="E53:Q53"/>
    <mergeCell ref="C50:D50"/>
    <mergeCell ref="C51:D51"/>
    <mergeCell ref="C40:AF41"/>
    <mergeCell ref="E52:Q52"/>
    <mergeCell ref="R52:AA52"/>
    <mergeCell ref="AB45:AD45"/>
    <mergeCell ref="AE45:AF45"/>
    <mergeCell ref="AE44:AF44"/>
    <mergeCell ref="AE43:AF43"/>
    <mergeCell ref="E45:Q45"/>
    <mergeCell ref="AC38:AF38"/>
    <mergeCell ref="Y37:AB37"/>
    <mergeCell ref="R49:AA49"/>
    <mergeCell ref="R45:AA45"/>
    <mergeCell ref="R47:AA47"/>
    <mergeCell ref="AE49:AF49"/>
    <mergeCell ref="D39:AF39"/>
    <mergeCell ref="R43:AA43"/>
    <mergeCell ref="AB43:AD43"/>
    <mergeCell ref="C47:D47"/>
    <mergeCell ref="C72:AD73"/>
    <mergeCell ref="AL74:AR75"/>
    <mergeCell ref="AE72:AF73"/>
    <mergeCell ref="C81:AD81"/>
    <mergeCell ref="AE81:AF81"/>
    <mergeCell ref="C78:AD78"/>
    <mergeCell ref="AE78:AF78"/>
    <mergeCell ref="C74:AD74"/>
    <mergeCell ref="AE74:AF74"/>
    <mergeCell ref="C75:AD75"/>
    <mergeCell ref="AE84:AF85"/>
    <mergeCell ref="C86:AF86"/>
    <mergeCell ref="AE75:AF75"/>
    <mergeCell ref="C76:AD76"/>
    <mergeCell ref="AE76:AF76"/>
    <mergeCell ref="C82:AD82"/>
    <mergeCell ref="AE82:AF82"/>
    <mergeCell ref="J107:L108"/>
    <mergeCell ref="N107:P107"/>
    <mergeCell ref="X107:AE107"/>
    <mergeCell ref="R107:V107"/>
    <mergeCell ref="C69:AD69"/>
    <mergeCell ref="AE69:AF69"/>
    <mergeCell ref="C70:AD70"/>
    <mergeCell ref="AE70:AF70"/>
    <mergeCell ref="N83:AF83"/>
    <mergeCell ref="C84:AD85"/>
    <mergeCell ref="B113:AG116"/>
    <mergeCell ref="R90:W90"/>
    <mergeCell ref="AE68:AF68"/>
    <mergeCell ref="C68:AD68"/>
    <mergeCell ref="C79:AD79"/>
    <mergeCell ref="C80:AD80"/>
    <mergeCell ref="AE79:AF79"/>
    <mergeCell ref="AE80:AF80"/>
    <mergeCell ref="F107:H107"/>
    <mergeCell ref="C105:E108"/>
  </mergeCells>
  <conditionalFormatting sqref="AO50:AO51">
    <cfRule type="cellIs" priority="1" dxfId="1" operator="notEqual">
      <formula>0</formula>
    </cfRule>
    <cfRule type="cellIs" priority="2" dxfId="0" operator="equal">
      <formula>0</formula>
    </cfRule>
  </conditionalFormatting>
  <dataValidations count="3">
    <dataValidation type="whole" operator="greaterThanOrEqual" allowBlank="1" showInputMessage="1" showErrorMessage="1" errorTitle="Número de aulas inválido" error="Digite um valor inteiro maior ou igual a 1." sqref="AE44:AF53">
      <formula1>1</formula1>
    </dataValidation>
    <dataValidation type="list" allowBlank="1" showInputMessage="1" showErrorMessage="1" sqref="AB44:AD53">
      <formula1>$AW$2:$AW$5</formula1>
    </dataValidation>
    <dataValidation type="decimal" operator="greaterThanOrEqual" allowBlank="1" showInputMessage="1" showErrorMessage="1" sqref="AE62:AF69 AE74:AF81">
      <formula1>0</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headerFooter>
    <oddFooter>&amp;CPágina &amp;P de &amp;N</oddFooter>
  </headerFooter>
  <ignoredErrors>
    <ignoredError sqref="AA7 F11:M11 F12 F10 I13:N13 P13:AB13 T11 R89"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W110"/>
  <sheetViews>
    <sheetView showGridLines="0" view="pageBreakPreview" zoomScale="85" zoomScaleSheetLayoutView="85" zoomScalePageLayoutView="0" workbookViewId="0" topLeftCell="A1">
      <selection activeCell="B1" sqref="B1:AG2"/>
    </sheetView>
  </sheetViews>
  <sheetFormatPr defaultColWidth="3.00390625" defaultRowHeight="15.75" customHeight="1"/>
  <cols>
    <col min="1" max="2" width="3.00390625" style="12" customWidth="1"/>
    <col min="3" max="4" width="4.7109375" style="12" customWidth="1"/>
    <col min="5" max="27" width="4.140625" style="12" customWidth="1"/>
    <col min="28" max="29" width="4.7109375" style="12" customWidth="1"/>
    <col min="30" max="30" width="4.140625" style="12" customWidth="1"/>
    <col min="31" max="32" width="5.28125" style="12" customWidth="1"/>
    <col min="33" max="37" width="3.00390625" style="12" customWidth="1"/>
    <col min="38" max="43" width="7.421875" style="12" customWidth="1"/>
    <col min="44" max="45" width="11.57421875" style="12" customWidth="1"/>
    <col min="46" max="46" width="15.7109375" style="17" hidden="1" customWidth="1"/>
    <col min="47" max="47" width="3.00390625" style="12" customWidth="1"/>
    <col min="48" max="48" width="3.28125" style="12" customWidth="1"/>
    <col min="49" max="49" width="4.28125" style="12" customWidth="1"/>
    <col min="50" max="50" width="4.57421875" style="12" customWidth="1"/>
    <col min="51" max="16384" width="3.00390625" style="12" customWidth="1"/>
  </cols>
  <sheetData>
    <row r="1" spans="2:33" ht="15.75" customHeight="1">
      <c r="B1" s="442" t="s">
        <v>24</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4"/>
    </row>
    <row r="2" spans="2:48" ht="15.75" customHeight="1" thickBot="1">
      <c r="B2" s="445"/>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7"/>
      <c r="AV2" s="13"/>
    </row>
    <row r="3" spans="2:49" ht="15.75" customHeight="1" thickBo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6"/>
      <c r="AL3" s="299" t="s">
        <v>37</v>
      </c>
      <c r="AM3" s="299"/>
      <c r="AN3" s="299"/>
      <c r="AO3" s="299"/>
      <c r="AP3" s="299"/>
      <c r="AQ3" s="299"/>
      <c r="AR3" s="299"/>
      <c r="AT3" s="139" t="s">
        <v>115</v>
      </c>
      <c r="AV3" s="13"/>
      <c r="AW3" s="17"/>
    </row>
    <row r="4" spans="2:49" ht="15.75" customHeight="1">
      <c r="B4" s="18"/>
      <c r="C4" s="451" t="s">
        <v>15</v>
      </c>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3"/>
      <c r="AG4" s="19"/>
      <c r="AH4" s="20"/>
      <c r="AL4" s="299"/>
      <c r="AM4" s="299"/>
      <c r="AN4" s="299"/>
      <c r="AO4" s="299"/>
      <c r="AP4" s="299"/>
      <c r="AQ4" s="299"/>
      <c r="AR4" s="299"/>
      <c r="AT4" s="139" t="s">
        <v>116</v>
      </c>
      <c r="AV4" s="13"/>
      <c r="AW4" s="17"/>
    </row>
    <row r="5" spans="2:48" ht="15.75" customHeight="1" thickBot="1">
      <c r="B5" s="18"/>
      <c r="C5" s="454" t="s">
        <v>136</v>
      </c>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6"/>
      <c r="AG5" s="19"/>
      <c r="AH5" s="20"/>
      <c r="AL5" s="391" t="s">
        <v>42</v>
      </c>
      <c r="AM5" s="391"/>
      <c r="AN5" s="391"/>
      <c r="AO5" s="391"/>
      <c r="AP5" s="391"/>
      <c r="AQ5" s="391"/>
      <c r="AR5" s="391"/>
      <c r="AT5" s="139" t="s">
        <v>118</v>
      </c>
      <c r="AV5" s="13"/>
    </row>
    <row r="6" spans="2:49" ht="15.75" customHeight="1" thickBot="1">
      <c r="B6" s="18"/>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19"/>
      <c r="AH6" s="20"/>
      <c r="AL6" s="391"/>
      <c r="AM6" s="391"/>
      <c r="AN6" s="391"/>
      <c r="AO6" s="391"/>
      <c r="AP6" s="391"/>
      <c r="AQ6" s="391"/>
      <c r="AR6" s="391"/>
      <c r="AT6" s="139" t="s">
        <v>117</v>
      </c>
      <c r="AV6" s="13"/>
      <c r="AW6" s="17"/>
    </row>
    <row r="7" spans="2:49" ht="15.75" customHeight="1" thickBot="1">
      <c r="B7" s="18"/>
      <c r="C7" s="371" t="s">
        <v>18</v>
      </c>
      <c r="D7" s="372"/>
      <c r="E7" s="372"/>
      <c r="F7" s="373">
        <f>IF(FPA!F7="","",FPA!F7)</f>
      </c>
      <c r="G7" s="374"/>
      <c r="H7" s="374"/>
      <c r="I7" s="374"/>
      <c r="J7" s="374"/>
      <c r="K7" s="374"/>
      <c r="L7" s="374"/>
      <c r="M7" s="374"/>
      <c r="N7" s="374"/>
      <c r="O7" s="374"/>
      <c r="P7" s="374"/>
      <c r="Q7" s="374"/>
      <c r="R7" s="374"/>
      <c r="S7" s="374"/>
      <c r="T7" s="375"/>
      <c r="U7" s="376" t="s">
        <v>124</v>
      </c>
      <c r="V7" s="376"/>
      <c r="W7" s="376"/>
      <c r="X7" s="376"/>
      <c r="Y7" s="376"/>
      <c r="Z7" s="376"/>
      <c r="AA7" s="377"/>
      <c r="AB7" s="378"/>
      <c r="AC7" s="378"/>
      <c r="AD7" s="378"/>
      <c r="AE7" s="378"/>
      <c r="AF7" s="379"/>
      <c r="AG7" s="19"/>
      <c r="AH7" s="20"/>
      <c r="AL7" s="391"/>
      <c r="AM7" s="391"/>
      <c r="AN7" s="391"/>
      <c r="AO7" s="391"/>
      <c r="AP7" s="391"/>
      <c r="AQ7" s="391"/>
      <c r="AR7" s="391"/>
      <c r="AV7" s="13"/>
      <c r="AW7" s="17"/>
    </row>
    <row r="8" spans="2:49" ht="15.75" customHeight="1" thickBot="1">
      <c r="B8" s="18"/>
      <c r="C8" s="76"/>
      <c r="D8" s="78"/>
      <c r="E8" s="78"/>
      <c r="F8" s="79"/>
      <c r="G8" s="79"/>
      <c r="H8" s="79"/>
      <c r="I8" s="79"/>
      <c r="J8" s="79"/>
      <c r="K8" s="79"/>
      <c r="L8" s="79"/>
      <c r="M8" s="79"/>
      <c r="N8" s="79"/>
      <c r="O8" s="79"/>
      <c r="P8" s="79"/>
      <c r="Q8" s="79"/>
      <c r="R8" s="79"/>
      <c r="S8" s="79"/>
      <c r="T8" s="79"/>
      <c r="U8" s="80"/>
      <c r="V8" s="79"/>
      <c r="W8" s="79"/>
      <c r="X8" s="79"/>
      <c r="Y8" s="79"/>
      <c r="Z8" s="79"/>
      <c r="AA8" s="81"/>
      <c r="AB8" s="81"/>
      <c r="AC8" s="81"/>
      <c r="AD8" s="81"/>
      <c r="AE8" s="81"/>
      <c r="AF8" s="81"/>
      <c r="AG8" s="19"/>
      <c r="AH8" s="20"/>
      <c r="AV8" s="13"/>
      <c r="AW8" s="17"/>
    </row>
    <row r="9" spans="2:49" ht="15.75" customHeight="1">
      <c r="B9" s="18"/>
      <c r="C9" s="363" t="s">
        <v>84</v>
      </c>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5"/>
      <c r="AG9" s="19"/>
      <c r="AH9" s="20"/>
      <c r="AV9" s="13"/>
      <c r="AW9" s="17"/>
    </row>
    <row r="10" spans="2:49" ht="15.75" customHeight="1">
      <c r="B10" s="18"/>
      <c r="C10" s="355" t="s">
        <v>16</v>
      </c>
      <c r="D10" s="356"/>
      <c r="E10" s="412"/>
      <c r="F10" s="382">
        <f>IF(FPA!F10="","",FPA!F10)</f>
      </c>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3"/>
      <c r="AG10" s="19"/>
      <c r="AH10" s="20"/>
      <c r="AT10" s="17" t="s">
        <v>56</v>
      </c>
      <c r="AV10" s="13"/>
      <c r="AW10" s="17"/>
    </row>
    <row r="11" spans="2:48" ht="15.75" customHeight="1">
      <c r="B11" s="18"/>
      <c r="C11" s="355" t="s">
        <v>10</v>
      </c>
      <c r="D11" s="356"/>
      <c r="E11" s="356"/>
      <c r="F11" s="367">
        <f>IF(FPA!F11="","",FPA!F11)</f>
      </c>
      <c r="G11" s="367"/>
      <c r="H11" s="367"/>
      <c r="I11" s="367"/>
      <c r="J11" s="367"/>
      <c r="K11" s="367"/>
      <c r="L11" s="367"/>
      <c r="M11" s="367"/>
      <c r="N11" s="366" t="s">
        <v>17</v>
      </c>
      <c r="O11" s="366"/>
      <c r="P11" s="366"/>
      <c r="Q11" s="366"/>
      <c r="R11" s="366"/>
      <c r="S11" s="366"/>
      <c r="T11" s="380">
        <f>IF(FPA!AA10="","",FPA!AA10)</f>
      </c>
      <c r="U11" s="380"/>
      <c r="V11" s="380"/>
      <c r="W11" s="380"/>
      <c r="X11" s="380"/>
      <c r="Y11" s="380"/>
      <c r="Z11" s="380"/>
      <c r="AA11" s="380"/>
      <c r="AB11" s="380"/>
      <c r="AC11" s="380"/>
      <c r="AD11" s="380"/>
      <c r="AE11" s="380"/>
      <c r="AF11" s="381"/>
      <c r="AG11" s="19"/>
      <c r="AH11" s="20"/>
      <c r="AT11" s="17" t="s">
        <v>57</v>
      </c>
      <c r="AV11" s="13"/>
    </row>
    <row r="12" spans="2:48" ht="15.75" customHeight="1">
      <c r="B12" s="18"/>
      <c r="C12" s="355" t="s">
        <v>4</v>
      </c>
      <c r="D12" s="356"/>
      <c r="E12" s="356"/>
      <c r="F12" s="353">
        <f>IF(FPA!F12="","",FPA!F12)</f>
      </c>
      <c r="G12" s="354"/>
      <c r="H12" s="354"/>
      <c r="I12" s="354"/>
      <c r="J12" s="354"/>
      <c r="K12" s="354"/>
      <c r="L12" s="354"/>
      <c r="M12" s="354"/>
      <c r="N12" s="392" t="s">
        <v>8</v>
      </c>
      <c r="O12" s="393"/>
      <c r="P12" s="394"/>
      <c r="Q12" s="395">
        <f>IF(FPA!Q11="","",FPA!Q11)</f>
      </c>
      <c r="R12" s="396"/>
      <c r="S12" s="396"/>
      <c r="T12" s="396"/>
      <c r="U12" s="396"/>
      <c r="V12" s="396"/>
      <c r="W12" s="396"/>
      <c r="X12" s="396"/>
      <c r="Y12" s="396"/>
      <c r="Z12" s="396"/>
      <c r="AA12" s="396"/>
      <c r="AB12" s="396"/>
      <c r="AC12" s="396"/>
      <c r="AD12" s="396"/>
      <c r="AE12" s="396"/>
      <c r="AF12" s="397"/>
      <c r="AG12" s="19"/>
      <c r="AH12" s="20"/>
      <c r="AT12" s="17" t="s">
        <v>58</v>
      </c>
      <c r="AV12" s="13"/>
    </row>
    <row r="13" spans="2:48" ht="15.75" customHeight="1" thickBot="1">
      <c r="B13" s="18"/>
      <c r="C13" s="357" t="s">
        <v>1</v>
      </c>
      <c r="D13" s="358"/>
      <c r="E13" s="358"/>
      <c r="F13" s="358"/>
      <c r="G13" s="358"/>
      <c r="H13" s="359"/>
      <c r="I13" s="58">
        <f>IF(FPA!I13="","",FPA!I13)</f>
      </c>
      <c r="J13" s="360" t="s">
        <v>31</v>
      </c>
      <c r="K13" s="361"/>
      <c r="L13" s="361"/>
      <c r="M13" s="362"/>
      <c r="N13" s="58">
        <f>IF(FPA!N13="","",FPA!N13)</f>
      </c>
      <c r="O13" s="360" t="s">
        <v>61</v>
      </c>
      <c r="P13" s="361"/>
      <c r="Q13" s="361"/>
      <c r="R13" s="361"/>
      <c r="S13" s="58">
        <f>IF(FPA!S13="","",FPA!S13)</f>
      </c>
      <c r="T13" s="389" t="s">
        <v>32</v>
      </c>
      <c r="U13" s="390"/>
      <c r="V13" s="390"/>
      <c r="W13" s="58">
        <f>IF(FPA!W13="","",FPA!W13)</f>
      </c>
      <c r="X13" s="361" t="s">
        <v>33</v>
      </c>
      <c r="Y13" s="361"/>
      <c r="Z13" s="361"/>
      <c r="AA13" s="362"/>
      <c r="AB13" s="58">
        <f>IF(FPA!AB13="","",FPA!AB13)</f>
      </c>
      <c r="AC13" s="358" t="s">
        <v>34</v>
      </c>
      <c r="AD13" s="358"/>
      <c r="AE13" s="358"/>
      <c r="AF13" s="388"/>
      <c r="AG13" s="19"/>
      <c r="AH13" s="20"/>
      <c r="AV13" s="13"/>
    </row>
    <row r="14" spans="2:48" ht="15.75" customHeight="1" thickBot="1">
      <c r="B14" s="18"/>
      <c r="C14" s="234">
        <f>IF(AND(AX9=1,AX10=1),"O docente não pode ser substituto e temporário ao mesmo tempo",IF(AND(AX6=1,AX7=1),"O docente não pode ser 20h e 40h ao mesmo tempo",IF(AND(AX7=1,AX8=1),"O docente RDE já possui regime de 40h. Não precisa marcar o 40h se ele for RDE",IF(OR(AX9=1,AX10=1)*AND(AX8=1),"O docente substituto ou temporário não pode ser RDE",IF(AND(AX6=1,AX8=1),"O docente RDE tem regime de 40h, então não pode ser 20h","")))))</f>
      </c>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19"/>
      <c r="AH14" s="20"/>
      <c r="AR14" s="28"/>
      <c r="AV14" s="13"/>
    </row>
    <row r="15" spans="2:48" ht="15.75" customHeight="1">
      <c r="B15" s="18"/>
      <c r="C15" s="457" t="s">
        <v>27</v>
      </c>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9"/>
      <c r="AG15" s="19"/>
      <c r="AH15" s="20"/>
      <c r="AR15" s="28"/>
      <c r="AV15" s="13"/>
    </row>
    <row r="16" spans="2:48" ht="15.75" customHeight="1">
      <c r="B16" s="18"/>
      <c r="C16" s="460"/>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2"/>
      <c r="AG16" s="19"/>
      <c r="AH16" s="23"/>
      <c r="AV16" s="13"/>
    </row>
    <row r="17" spans="2:48" ht="21.75" customHeight="1">
      <c r="B17" s="18"/>
      <c r="C17" s="463" t="s">
        <v>119</v>
      </c>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464"/>
      <c r="AG17" s="19"/>
      <c r="AH17" s="23"/>
      <c r="AV17" s="13"/>
    </row>
    <row r="18" spans="2:48" ht="15.75" customHeight="1">
      <c r="B18" s="18"/>
      <c r="C18" s="198" t="s">
        <v>91</v>
      </c>
      <c r="D18" s="179"/>
      <c r="E18" s="178" t="s">
        <v>87</v>
      </c>
      <c r="F18" s="199"/>
      <c r="G18" s="199"/>
      <c r="H18" s="199"/>
      <c r="I18" s="199"/>
      <c r="J18" s="199"/>
      <c r="K18" s="199"/>
      <c r="L18" s="199"/>
      <c r="M18" s="199"/>
      <c r="N18" s="199"/>
      <c r="O18" s="199"/>
      <c r="P18" s="199"/>
      <c r="Q18" s="179"/>
      <c r="R18" s="178" t="s">
        <v>88</v>
      </c>
      <c r="S18" s="199"/>
      <c r="T18" s="199"/>
      <c r="U18" s="199"/>
      <c r="V18" s="199"/>
      <c r="W18" s="199"/>
      <c r="X18" s="199"/>
      <c r="Y18" s="199"/>
      <c r="Z18" s="199"/>
      <c r="AA18" s="178" t="s">
        <v>90</v>
      </c>
      <c r="AB18" s="179"/>
      <c r="AC18" s="178" t="s">
        <v>92</v>
      </c>
      <c r="AD18" s="179"/>
      <c r="AE18" s="178" t="s">
        <v>113</v>
      </c>
      <c r="AF18" s="350"/>
      <c r="AG18" s="24"/>
      <c r="AH18" s="25"/>
      <c r="AL18" s="414" t="s">
        <v>125</v>
      </c>
      <c r="AM18" s="414"/>
      <c r="AN18" s="414"/>
      <c r="AO18" s="414"/>
      <c r="AP18" s="414"/>
      <c r="AV18" s="13"/>
    </row>
    <row r="19" spans="2:48" ht="15.75" customHeight="1">
      <c r="B19" s="18"/>
      <c r="C19" s="173"/>
      <c r="D19" s="174"/>
      <c r="E19" s="171"/>
      <c r="F19" s="175"/>
      <c r="G19" s="175"/>
      <c r="H19" s="175"/>
      <c r="I19" s="175"/>
      <c r="J19" s="175"/>
      <c r="K19" s="175"/>
      <c r="L19" s="175"/>
      <c r="M19" s="175"/>
      <c r="N19" s="175"/>
      <c r="O19" s="175"/>
      <c r="P19" s="175"/>
      <c r="Q19" s="174"/>
      <c r="R19" s="171"/>
      <c r="S19" s="175"/>
      <c r="T19" s="175"/>
      <c r="U19" s="175"/>
      <c r="V19" s="175"/>
      <c r="W19" s="175"/>
      <c r="X19" s="175"/>
      <c r="Y19" s="175"/>
      <c r="Z19" s="174"/>
      <c r="AA19" s="195"/>
      <c r="AB19" s="196"/>
      <c r="AC19" s="149"/>
      <c r="AD19" s="149"/>
      <c r="AE19" s="171"/>
      <c r="AF19" s="172"/>
      <c r="AG19" s="19"/>
      <c r="AH19" s="20"/>
      <c r="AL19" s="414"/>
      <c r="AM19" s="414"/>
      <c r="AN19" s="414"/>
      <c r="AO19" s="414"/>
      <c r="AP19" s="414"/>
      <c r="AV19" s="13"/>
    </row>
    <row r="20" spans="2:48" ht="15.75" customHeight="1">
      <c r="B20" s="18"/>
      <c r="C20" s="173"/>
      <c r="D20" s="174"/>
      <c r="E20" s="171"/>
      <c r="F20" s="175"/>
      <c r="G20" s="175"/>
      <c r="H20" s="175"/>
      <c r="I20" s="175"/>
      <c r="J20" s="175"/>
      <c r="K20" s="175"/>
      <c r="L20" s="175"/>
      <c r="M20" s="175"/>
      <c r="N20" s="175"/>
      <c r="O20" s="175"/>
      <c r="P20" s="175"/>
      <c r="Q20" s="174"/>
      <c r="R20" s="171"/>
      <c r="S20" s="175"/>
      <c r="T20" s="175"/>
      <c r="U20" s="175"/>
      <c r="V20" s="175"/>
      <c r="W20" s="175"/>
      <c r="X20" s="175"/>
      <c r="Y20" s="175"/>
      <c r="Z20" s="174"/>
      <c r="AA20" s="195"/>
      <c r="AB20" s="196"/>
      <c r="AC20" s="149"/>
      <c r="AD20" s="149"/>
      <c r="AE20" s="171"/>
      <c r="AF20" s="172"/>
      <c r="AG20" s="19"/>
      <c r="AH20" s="20"/>
      <c r="AL20" s="414"/>
      <c r="AM20" s="414"/>
      <c r="AN20" s="414"/>
      <c r="AO20" s="414"/>
      <c r="AP20" s="414"/>
      <c r="AV20" s="13"/>
    </row>
    <row r="21" spans="2:48" ht="15.75" customHeight="1">
      <c r="B21" s="18"/>
      <c r="C21" s="173"/>
      <c r="D21" s="174"/>
      <c r="E21" s="171"/>
      <c r="F21" s="175"/>
      <c r="G21" s="175"/>
      <c r="H21" s="175"/>
      <c r="I21" s="175"/>
      <c r="J21" s="175"/>
      <c r="K21" s="175"/>
      <c r="L21" s="175"/>
      <c r="M21" s="175"/>
      <c r="N21" s="175"/>
      <c r="O21" s="175"/>
      <c r="P21" s="175"/>
      <c r="Q21" s="174"/>
      <c r="R21" s="171"/>
      <c r="S21" s="175"/>
      <c r="T21" s="175"/>
      <c r="U21" s="175"/>
      <c r="V21" s="175"/>
      <c r="W21" s="175"/>
      <c r="X21" s="175"/>
      <c r="Y21" s="175"/>
      <c r="Z21" s="174"/>
      <c r="AA21" s="195"/>
      <c r="AB21" s="196"/>
      <c r="AC21" s="149"/>
      <c r="AD21" s="149"/>
      <c r="AE21" s="171"/>
      <c r="AF21" s="172"/>
      <c r="AG21" s="19"/>
      <c r="AH21" s="20"/>
      <c r="AL21" s="414"/>
      <c r="AM21" s="414"/>
      <c r="AN21" s="414"/>
      <c r="AO21" s="414"/>
      <c r="AP21" s="414"/>
      <c r="AV21" s="13"/>
    </row>
    <row r="22" spans="2:48" ht="15.75" customHeight="1">
      <c r="B22" s="18"/>
      <c r="C22" s="173"/>
      <c r="D22" s="174"/>
      <c r="E22" s="171"/>
      <c r="F22" s="175"/>
      <c r="G22" s="175"/>
      <c r="H22" s="175"/>
      <c r="I22" s="175"/>
      <c r="J22" s="175"/>
      <c r="K22" s="175"/>
      <c r="L22" s="175"/>
      <c r="M22" s="175"/>
      <c r="N22" s="175"/>
      <c r="O22" s="175"/>
      <c r="P22" s="175"/>
      <c r="Q22" s="174"/>
      <c r="R22" s="171"/>
      <c r="S22" s="175"/>
      <c r="T22" s="175"/>
      <c r="U22" s="175"/>
      <c r="V22" s="175"/>
      <c r="W22" s="175"/>
      <c r="X22" s="175"/>
      <c r="Y22" s="175"/>
      <c r="Z22" s="174"/>
      <c r="AA22" s="195"/>
      <c r="AB22" s="196"/>
      <c r="AC22" s="149"/>
      <c r="AD22" s="149"/>
      <c r="AE22" s="171"/>
      <c r="AF22" s="172"/>
      <c r="AG22" s="19"/>
      <c r="AH22" s="20"/>
      <c r="AV22" s="13"/>
    </row>
    <row r="23" spans="2:48" ht="15.75" customHeight="1">
      <c r="B23" s="18"/>
      <c r="C23" s="173"/>
      <c r="D23" s="174"/>
      <c r="E23" s="171"/>
      <c r="F23" s="175"/>
      <c r="G23" s="175"/>
      <c r="H23" s="175"/>
      <c r="I23" s="175"/>
      <c r="J23" s="175"/>
      <c r="K23" s="175"/>
      <c r="L23" s="175"/>
      <c r="M23" s="175"/>
      <c r="N23" s="175"/>
      <c r="O23" s="175"/>
      <c r="P23" s="175"/>
      <c r="Q23" s="174"/>
      <c r="R23" s="171"/>
      <c r="S23" s="175"/>
      <c r="T23" s="175"/>
      <c r="U23" s="175"/>
      <c r="V23" s="175"/>
      <c r="W23" s="175"/>
      <c r="X23" s="175"/>
      <c r="Y23" s="175"/>
      <c r="Z23" s="174"/>
      <c r="AA23" s="195"/>
      <c r="AB23" s="196"/>
      <c r="AC23" s="149"/>
      <c r="AD23" s="149"/>
      <c r="AE23" s="171"/>
      <c r="AF23" s="172"/>
      <c r="AG23" s="19"/>
      <c r="AH23" s="20"/>
      <c r="AV23" s="13"/>
    </row>
    <row r="24" spans="2:48" ht="15.75" customHeight="1">
      <c r="B24" s="18"/>
      <c r="C24" s="173"/>
      <c r="D24" s="174"/>
      <c r="E24" s="171"/>
      <c r="F24" s="175"/>
      <c r="G24" s="175"/>
      <c r="H24" s="175"/>
      <c r="I24" s="175"/>
      <c r="J24" s="175"/>
      <c r="K24" s="175"/>
      <c r="L24" s="175"/>
      <c r="M24" s="175"/>
      <c r="N24" s="175"/>
      <c r="O24" s="175"/>
      <c r="P24" s="175"/>
      <c r="Q24" s="174"/>
      <c r="R24" s="171"/>
      <c r="S24" s="175"/>
      <c r="T24" s="175"/>
      <c r="U24" s="175"/>
      <c r="V24" s="175"/>
      <c r="W24" s="175"/>
      <c r="X24" s="175"/>
      <c r="Y24" s="175"/>
      <c r="Z24" s="174"/>
      <c r="AA24" s="195"/>
      <c r="AB24" s="196"/>
      <c r="AC24" s="149"/>
      <c r="AD24" s="149"/>
      <c r="AE24" s="171"/>
      <c r="AF24" s="172"/>
      <c r="AG24" s="19"/>
      <c r="AH24" s="20"/>
      <c r="AV24" s="13"/>
    </row>
    <row r="25" spans="2:48" ht="15.75" customHeight="1">
      <c r="B25" s="18"/>
      <c r="C25" s="173"/>
      <c r="D25" s="174"/>
      <c r="E25" s="171"/>
      <c r="F25" s="175"/>
      <c r="G25" s="175"/>
      <c r="H25" s="175"/>
      <c r="I25" s="175"/>
      <c r="J25" s="175"/>
      <c r="K25" s="175"/>
      <c r="L25" s="175"/>
      <c r="M25" s="175"/>
      <c r="N25" s="175"/>
      <c r="O25" s="175"/>
      <c r="P25" s="175"/>
      <c r="Q25" s="174"/>
      <c r="R25" s="171"/>
      <c r="S25" s="175"/>
      <c r="T25" s="175"/>
      <c r="U25" s="175"/>
      <c r="V25" s="175"/>
      <c r="W25" s="175"/>
      <c r="X25" s="175"/>
      <c r="Y25" s="175"/>
      <c r="Z25" s="174"/>
      <c r="AA25" s="195"/>
      <c r="AB25" s="196"/>
      <c r="AC25" s="149"/>
      <c r="AD25" s="149"/>
      <c r="AE25" s="171"/>
      <c r="AF25" s="172"/>
      <c r="AG25" s="19"/>
      <c r="AH25" s="20"/>
      <c r="AV25" s="13"/>
    </row>
    <row r="26" spans="2:48" ht="15.75" customHeight="1">
      <c r="B26" s="18"/>
      <c r="C26" s="173"/>
      <c r="D26" s="174"/>
      <c r="E26" s="171"/>
      <c r="F26" s="175"/>
      <c r="G26" s="175"/>
      <c r="H26" s="175"/>
      <c r="I26" s="175"/>
      <c r="J26" s="175"/>
      <c r="K26" s="175"/>
      <c r="L26" s="175"/>
      <c r="M26" s="175"/>
      <c r="N26" s="175"/>
      <c r="O26" s="175"/>
      <c r="P26" s="175"/>
      <c r="Q26" s="174"/>
      <c r="R26" s="171"/>
      <c r="S26" s="175"/>
      <c r="T26" s="175"/>
      <c r="U26" s="175"/>
      <c r="V26" s="175"/>
      <c r="W26" s="175"/>
      <c r="X26" s="175"/>
      <c r="Y26" s="175"/>
      <c r="Z26" s="174"/>
      <c r="AA26" s="195"/>
      <c r="AB26" s="196"/>
      <c r="AC26" s="149"/>
      <c r="AD26" s="149"/>
      <c r="AE26" s="171"/>
      <c r="AF26" s="172"/>
      <c r="AG26" s="19"/>
      <c r="AH26" s="20"/>
      <c r="AV26" s="13"/>
    </row>
    <row r="27" spans="2:48" ht="15.75" customHeight="1">
      <c r="B27" s="18"/>
      <c r="C27" s="173"/>
      <c r="D27" s="174"/>
      <c r="E27" s="171"/>
      <c r="F27" s="175"/>
      <c r="G27" s="175"/>
      <c r="H27" s="175"/>
      <c r="I27" s="175"/>
      <c r="J27" s="175"/>
      <c r="K27" s="175"/>
      <c r="L27" s="175"/>
      <c r="M27" s="175"/>
      <c r="N27" s="175"/>
      <c r="O27" s="175"/>
      <c r="P27" s="175"/>
      <c r="Q27" s="174"/>
      <c r="R27" s="171"/>
      <c r="S27" s="175"/>
      <c r="T27" s="175"/>
      <c r="U27" s="175"/>
      <c r="V27" s="175"/>
      <c r="W27" s="175"/>
      <c r="X27" s="175"/>
      <c r="Y27" s="175"/>
      <c r="Z27" s="174"/>
      <c r="AA27" s="195"/>
      <c r="AB27" s="196"/>
      <c r="AC27" s="149"/>
      <c r="AD27" s="149"/>
      <c r="AE27" s="171"/>
      <c r="AF27" s="172"/>
      <c r="AG27" s="19"/>
      <c r="AH27" s="20"/>
      <c r="AV27" s="13"/>
    </row>
    <row r="28" spans="2:48" ht="15.75" customHeight="1">
      <c r="B28" s="18"/>
      <c r="C28" s="173"/>
      <c r="D28" s="174"/>
      <c r="E28" s="171"/>
      <c r="F28" s="175"/>
      <c r="G28" s="175"/>
      <c r="H28" s="175"/>
      <c r="I28" s="175"/>
      <c r="J28" s="175"/>
      <c r="K28" s="175"/>
      <c r="L28" s="175"/>
      <c r="M28" s="175"/>
      <c r="N28" s="175"/>
      <c r="O28" s="175"/>
      <c r="P28" s="175"/>
      <c r="Q28" s="174"/>
      <c r="R28" s="171"/>
      <c r="S28" s="175"/>
      <c r="T28" s="175"/>
      <c r="U28" s="175"/>
      <c r="V28" s="175"/>
      <c r="W28" s="175"/>
      <c r="X28" s="175"/>
      <c r="Y28" s="175"/>
      <c r="Z28" s="174"/>
      <c r="AA28" s="195"/>
      <c r="AB28" s="196"/>
      <c r="AC28" s="149"/>
      <c r="AD28" s="149"/>
      <c r="AE28" s="171"/>
      <c r="AF28" s="172"/>
      <c r="AG28" s="19"/>
      <c r="AH28" s="20"/>
      <c r="AV28" s="13"/>
    </row>
    <row r="29" spans="2:48" ht="15.75" customHeight="1">
      <c r="B29" s="18"/>
      <c r="C29" s="173"/>
      <c r="D29" s="174"/>
      <c r="E29" s="171"/>
      <c r="F29" s="175"/>
      <c r="G29" s="175"/>
      <c r="H29" s="175"/>
      <c r="I29" s="175"/>
      <c r="J29" s="175"/>
      <c r="K29" s="175"/>
      <c r="L29" s="175"/>
      <c r="M29" s="175"/>
      <c r="N29" s="175"/>
      <c r="O29" s="175"/>
      <c r="P29" s="175"/>
      <c r="Q29" s="174"/>
      <c r="R29" s="171"/>
      <c r="S29" s="175"/>
      <c r="T29" s="175"/>
      <c r="U29" s="175"/>
      <c r="V29" s="175"/>
      <c r="W29" s="175"/>
      <c r="X29" s="175"/>
      <c r="Y29" s="175"/>
      <c r="Z29" s="174"/>
      <c r="AA29" s="195"/>
      <c r="AB29" s="196"/>
      <c r="AC29" s="149"/>
      <c r="AD29" s="149"/>
      <c r="AE29" s="171"/>
      <c r="AF29" s="172"/>
      <c r="AG29" s="19"/>
      <c r="AH29" s="20"/>
      <c r="AV29" s="13"/>
    </row>
    <row r="30" spans="2:48" ht="15.75" customHeight="1">
      <c r="B30" s="18"/>
      <c r="C30" s="173"/>
      <c r="D30" s="174"/>
      <c r="E30" s="171"/>
      <c r="F30" s="175"/>
      <c r="G30" s="175"/>
      <c r="H30" s="175"/>
      <c r="I30" s="175"/>
      <c r="J30" s="175"/>
      <c r="K30" s="175"/>
      <c r="L30" s="175"/>
      <c r="M30" s="175"/>
      <c r="N30" s="175"/>
      <c r="O30" s="175"/>
      <c r="P30" s="175"/>
      <c r="Q30" s="174"/>
      <c r="R30" s="171"/>
      <c r="S30" s="175"/>
      <c r="T30" s="175"/>
      <c r="U30" s="175"/>
      <c r="V30" s="175"/>
      <c r="W30" s="175"/>
      <c r="X30" s="175"/>
      <c r="Y30" s="175"/>
      <c r="Z30" s="174"/>
      <c r="AA30" s="195"/>
      <c r="AB30" s="196"/>
      <c r="AC30" s="149"/>
      <c r="AD30" s="149"/>
      <c r="AE30" s="171"/>
      <c r="AF30" s="172"/>
      <c r="AG30" s="19"/>
      <c r="AH30" s="20"/>
      <c r="AV30" s="13"/>
    </row>
    <row r="31" spans="2:48" ht="15.75" customHeight="1">
      <c r="B31" s="18"/>
      <c r="C31" s="173"/>
      <c r="D31" s="174"/>
      <c r="E31" s="171"/>
      <c r="F31" s="175"/>
      <c r="G31" s="175"/>
      <c r="H31" s="175"/>
      <c r="I31" s="175"/>
      <c r="J31" s="175"/>
      <c r="K31" s="175"/>
      <c r="L31" s="175"/>
      <c r="M31" s="175"/>
      <c r="N31" s="175"/>
      <c r="O31" s="175"/>
      <c r="P31" s="175"/>
      <c r="Q31" s="174"/>
      <c r="R31" s="171"/>
      <c r="S31" s="175"/>
      <c r="T31" s="175"/>
      <c r="U31" s="175"/>
      <c r="V31" s="175"/>
      <c r="W31" s="175"/>
      <c r="X31" s="175"/>
      <c r="Y31" s="175"/>
      <c r="Z31" s="174"/>
      <c r="AA31" s="195"/>
      <c r="AB31" s="196"/>
      <c r="AC31" s="149"/>
      <c r="AD31" s="149"/>
      <c r="AE31" s="171"/>
      <c r="AF31" s="172"/>
      <c r="AG31" s="19"/>
      <c r="AH31" s="20"/>
      <c r="AV31" s="13"/>
    </row>
    <row r="32" spans="2:48" ht="15.75" customHeight="1">
      <c r="B32" s="18"/>
      <c r="C32" s="173"/>
      <c r="D32" s="174"/>
      <c r="E32" s="171"/>
      <c r="F32" s="175"/>
      <c r="G32" s="175"/>
      <c r="H32" s="175"/>
      <c r="I32" s="175"/>
      <c r="J32" s="175"/>
      <c r="K32" s="175"/>
      <c r="L32" s="175"/>
      <c r="M32" s="175"/>
      <c r="N32" s="175"/>
      <c r="O32" s="175"/>
      <c r="P32" s="175"/>
      <c r="Q32" s="174"/>
      <c r="R32" s="171"/>
      <c r="S32" s="175"/>
      <c r="T32" s="175"/>
      <c r="U32" s="175"/>
      <c r="V32" s="175"/>
      <c r="W32" s="175"/>
      <c r="X32" s="175"/>
      <c r="Y32" s="175"/>
      <c r="Z32" s="174"/>
      <c r="AA32" s="195"/>
      <c r="AB32" s="196"/>
      <c r="AC32" s="149"/>
      <c r="AD32" s="149"/>
      <c r="AE32" s="171"/>
      <c r="AF32" s="172"/>
      <c r="AG32" s="19"/>
      <c r="AH32" s="20"/>
      <c r="AV32" s="13"/>
    </row>
    <row r="33" spans="2:48" ht="15.75" customHeight="1">
      <c r="B33" s="26"/>
      <c r="C33" s="173"/>
      <c r="D33" s="174"/>
      <c r="E33" s="171"/>
      <c r="F33" s="175"/>
      <c r="G33" s="175"/>
      <c r="H33" s="175"/>
      <c r="I33" s="175"/>
      <c r="J33" s="175"/>
      <c r="K33" s="175"/>
      <c r="L33" s="175"/>
      <c r="M33" s="175"/>
      <c r="N33" s="175"/>
      <c r="O33" s="175"/>
      <c r="P33" s="175"/>
      <c r="Q33" s="174"/>
      <c r="R33" s="171"/>
      <c r="S33" s="175"/>
      <c r="T33" s="175"/>
      <c r="U33" s="175"/>
      <c r="V33" s="175"/>
      <c r="W33" s="175"/>
      <c r="X33" s="175"/>
      <c r="Y33" s="175"/>
      <c r="Z33" s="174"/>
      <c r="AA33" s="195"/>
      <c r="AB33" s="196"/>
      <c r="AC33" s="149"/>
      <c r="AD33" s="149"/>
      <c r="AE33" s="171"/>
      <c r="AF33" s="172"/>
      <c r="AG33" s="19"/>
      <c r="AH33" s="20"/>
      <c r="AV33" s="13"/>
    </row>
    <row r="34" spans="2:48" ht="17.25" customHeight="1" thickBot="1">
      <c r="B34" s="26"/>
      <c r="C34" s="435" t="s">
        <v>128</v>
      </c>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7"/>
      <c r="AC34" s="432">
        <f>IF(PIT!AO15="","",IF(SUM(AC19:AD33)=0,"",ROUND(SUM(AC19:AD33)*PIT!AO15/60,0)))</f>
      </c>
      <c r="AD34" s="433"/>
      <c r="AE34" s="433"/>
      <c r="AF34" s="434"/>
      <c r="AG34" s="19"/>
      <c r="AH34" s="20"/>
      <c r="AV34" s="13"/>
    </row>
    <row r="35" spans="2:48" ht="15.75" customHeight="1" thickBot="1">
      <c r="B35" s="26"/>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81"/>
      <c r="AF35" s="81"/>
      <c r="AG35" s="19"/>
      <c r="AH35" s="20"/>
      <c r="AV35" s="13"/>
    </row>
    <row r="36" spans="2:48" ht="15.75" customHeight="1">
      <c r="B36" s="26"/>
      <c r="C36" s="475" t="s">
        <v>122</v>
      </c>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7" t="s">
        <v>121</v>
      </c>
      <c r="AC36" s="427"/>
      <c r="AD36" s="428" t="s">
        <v>120</v>
      </c>
      <c r="AE36" s="428"/>
      <c r="AF36" s="429"/>
      <c r="AG36" s="19"/>
      <c r="AH36" s="20"/>
      <c r="AV36" s="13"/>
    </row>
    <row r="37" spans="2:48" ht="15.75" customHeight="1">
      <c r="B37" s="26"/>
      <c r="C37" s="476"/>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200"/>
      <c r="AC37" s="200"/>
      <c r="AD37" s="430"/>
      <c r="AE37" s="430"/>
      <c r="AF37" s="431"/>
      <c r="AG37" s="19"/>
      <c r="AH37" s="20"/>
      <c r="AV37" s="13"/>
    </row>
    <row r="38" spans="2:48" ht="15.75" customHeight="1">
      <c r="B38" s="26"/>
      <c r="C38" s="167"/>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9"/>
      <c r="AB38" s="149"/>
      <c r="AC38" s="149"/>
      <c r="AD38" s="149"/>
      <c r="AE38" s="149"/>
      <c r="AF38" s="150"/>
      <c r="AG38" s="19"/>
      <c r="AH38" s="20"/>
      <c r="AV38" s="13"/>
    </row>
    <row r="39" spans="2:48" ht="15.75" customHeight="1">
      <c r="B39" s="26"/>
      <c r="C39" s="167"/>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9"/>
      <c r="AB39" s="149"/>
      <c r="AC39" s="149"/>
      <c r="AD39" s="149"/>
      <c r="AE39" s="149"/>
      <c r="AF39" s="150"/>
      <c r="AG39" s="19"/>
      <c r="AH39" s="20"/>
      <c r="AV39" s="13"/>
    </row>
    <row r="40" spans="2:48" ht="15.75" customHeight="1">
      <c r="B40" s="26"/>
      <c r="C40" s="167"/>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9"/>
      <c r="AB40" s="149"/>
      <c r="AC40" s="149"/>
      <c r="AD40" s="149"/>
      <c r="AE40" s="149"/>
      <c r="AF40" s="150"/>
      <c r="AG40" s="19"/>
      <c r="AH40" s="20"/>
      <c r="AV40" s="13"/>
    </row>
    <row r="41" spans="2:48" ht="15.75" customHeight="1">
      <c r="B41" s="26"/>
      <c r="C41" s="167"/>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9"/>
      <c r="AB41" s="149"/>
      <c r="AC41" s="149"/>
      <c r="AD41" s="149"/>
      <c r="AE41" s="149"/>
      <c r="AF41" s="150"/>
      <c r="AG41" s="19"/>
      <c r="AH41" s="20"/>
      <c r="AV41" s="13"/>
    </row>
    <row r="42" spans="2:48" ht="15.75" customHeight="1">
      <c r="B42" s="26"/>
      <c r="C42" s="167"/>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9"/>
      <c r="AB42" s="149"/>
      <c r="AC42" s="149"/>
      <c r="AD42" s="149"/>
      <c r="AE42" s="149"/>
      <c r="AF42" s="150"/>
      <c r="AG42" s="19"/>
      <c r="AH42" s="20"/>
      <c r="AV42" s="13"/>
    </row>
    <row r="43" spans="2:48" ht="15.75" customHeight="1">
      <c r="B43" s="26"/>
      <c r="C43" s="167"/>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9"/>
      <c r="AB43" s="149"/>
      <c r="AC43" s="149"/>
      <c r="AD43" s="149"/>
      <c r="AE43" s="149"/>
      <c r="AF43" s="150"/>
      <c r="AG43" s="19"/>
      <c r="AH43" s="20"/>
      <c r="AV43" s="13"/>
    </row>
    <row r="44" spans="2:48" ht="15.75" customHeight="1">
      <c r="B44" s="26"/>
      <c r="C44" s="167"/>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9"/>
      <c r="AB44" s="149"/>
      <c r="AC44" s="149"/>
      <c r="AD44" s="149"/>
      <c r="AE44" s="149"/>
      <c r="AF44" s="150"/>
      <c r="AG44" s="19"/>
      <c r="AH44" s="20"/>
      <c r="AV44" s="13"/>
    </row>
    <row r="45" spans="2:48" ht="15.75" customHeight="1">
      <c r="B45" s="2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49"/>
      <c r="AC45" s="149"/>
      <c r="AD45" s="149"/>
      <c r="AE45" s="149"/>
      <c r="AF45" s="150"/>
      <c r="AG45" s="19"/>
      <c r="AH45" s="20"/>
      <c r="AV45" s="13"/>
    </row>
    <row r="46" spans="2:48" ht="15.75" customHeight="1">
      <c r="B46" s="26"/>
      <c r="C46" s="167"/>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9"/>
      <c r="AB46" s="149"/>
      <c r="AC46" s="149"/>
      <c r="AD46" s="149"/>
      <c r="AE46" s="149"/>
      <c r="AF46" s="150"/>
      <c r="AG46" s="19"/>
      <c r="AH46" s="20"/>
      <c r="AV46" s="13"/>
    </row>
    <row r="47" spans="2:48" ht="15.75" customHeight="1">
      <c r="B47" s="26"/>
      <c r="C47" s="167"/>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9"/>
      <c r="AB47" s="149"/>
      <c r="AC47" s="149"/>
      <c r="AD47" s="149"/>
      <c r="AE47" s="149"/>
      <c r="AF47" s="150"/>
      <c r="AG47" s="19"/>
      <c r="AH47" s="20"/>
      <c r="AV47" s="13"/>
    </row>
    <row r="48" spans="2:48" ht="21.75" customHeight="1" thickBot="1">
      <c r="B48" s="26"/>
      <c r="C48" s="151" t="s">
        <v>127</v>
      </c>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425">
        <f>IF(SUM(AB38:AC47)=0,"",SUM(AB38:AC47))</f>
      </c>
      <c r="AC48" s="425"/>
      <c r="AD48" s="425"/>
      <c r="AE48" s="425"/>
      <c r="AF48" s="426"/>
      <c r="AG48" s="19"/>
      <c r="AH48" s="20"/>
      <c r="AV48" s="13"/>
    </row>
    <row r="49" spans="2:48" ht="15.75" customHeight="1" thickBot="1">
      <c r="B49" s="133"/>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6"/>
      <c r="AF49" s="136"/>
      <c r="AG49" s="134"/>
      <c r="AH49" s="20"/>
      <c r="AV49" s="13"/>
    </row>
    <row r="50" spans="1:48" ht="15.75" customHeight="1" thickBo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V50" s="13"/>
    </row>
    <row r="51" spans="2:48" ht="15.75" customHeight="1" thickBot="1">
      <c r="B51" s="131"/>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2"/>
      <c r="AH51" s="20"/>
      <c r="AV51" s="13"/>
    </row>
    <row r="52" spans="2:48" ht="15.75" customHeight="1">
      <c r="B52" s="26"/>
      <c r="C52" s="399" t="s">
        <v>123</v>
      </c>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27" t="s">
        <v>121</v>
      </c>
      <c r="AC52" s="427"/>
      <c r="AD52" s="428" t="s">
        <v>120</v>
      </c>
      <c r="AE52" s="428"/>
      <c r="AF52" s="429"/>
      <c r="AG52" s="19"/>
      <c r="AH52" s="20"/>
      <c r="AV52" s="13"/>
    </row>
    <row r="53" spans="2:48" ht="15.75" customHeight="1">
      <c r="B53" s="26"/>
      <c r="C53" s="402"/>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200"/>
      <c r="AC53" s="200"/>
      <c r="AD53" s="430"/>
      <c r="AE53" s="430"/>
      <c r="AF53" s="431"/>
      <c r="AG53" s="19"/>
      <c r="AH53" s="20"/>
      <c r="AV53" s="13"/>
    </row>
    <row r="54" spans="2:48" ht="15.75" customHeight="1">
      <c r="B54" s="26"/>
      <c r="C54" s="167"/>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9"/>
      <c r="AB54" s="149"/>
      <c r="AC54" s="149"/>
      <c r="AD54" s="149"/>
      <c r="AE54" s="149"/>
      <c r="AF54" s="150"/>
      <c r="AG54" s="19"/>
      <c r="AH54" s="20"/>
      <c r="AV54" s="13"/>
    </row>
    <row r="55" spans="2:48" ht="15.75" customHeight="1">
      <c r="B55" s="26"/>
      <c r="C55" s="167"/>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9"/>
      <c r="AB55" s="149"/>
      <c r="AC55" s="149"/>
      <c r="AD55" s="149"/>
      <c r="AE55" s="149"/>
      <c r="AF55" s="150"/>
      <c r="AG55" s="19"/>
      <c r="AH55" s="20"/>
      <c r="AV55" s="13"/>
    </row>
    <row r="56" spans="2:48" ht="15.75" customHeight="1">
      <c r="B56" s="26"/>
      <c r="C56" s="167"/>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9"/>
      <c r="AB56" s="149"/>
      <c r="AC56" s="149"/>
      <c r="AD56" s="149"/>
      <c r="AE56" s="149"/>
      <c r="AF56" s="150"/>
      <c r="AG56" s="19"/>
      <c r="AH56" s="20"/>
      <c r="AV56" s="13"/>
    </row>
    <row r="57" spans="2:48" ht="15.75" customHeight="1">
      <c r="B57" s="26"/>
      <c r="C57" s="167"/>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9"/>
      <c r="AB57" s="149"/>
      <c r="AC57" s="149"/>
      <c r="AD57" s="149"/>
      <c r="AE57" s="149"/>
      <c r="AF57" s="150"/>
      <c r="AG57" s="19"/>
      <c r="AH57" s="20"/>
      <c r="AV57" s="13"/>
    </row>
    <row r="58" spans="2:48" ht="15.75" customHeight="1">
      <c r="B58" s="26"/>
      <c r="C58" s="167"/>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9"/>
      <c r="AB58" s="149"/>
      <c r="AC58" s="149"/>
      <c r="AD58" s="149"/>
      <c r="AE58" s="149"/>
      <c r="AF58" s="150"/>
      <c r="AG58" s="19"/>
      <c r="AH58" s="20"/>
      <c r="AV58" s="13"/>
    </row>
    <row r="59" spans="2:48" ht="15.75" customHeight="1">
      <c r="B59" s="26"/>
      <c r="C59" s="167"/>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9"/>
      <c r="AB59" s="149"/>
      <c r="AC59" s="149"/>
      <c r="AD59" s="149"/>
      <c r="AE59" s="149"/>
      <c r="AF59" s="150"/>
      <c r="AG59" s="19"/>
      <c r="AH59" s="20"/>
      <c r="AV59" s="13"/>
    </row>
    <row r="60" spans="2:48" ht="15.75" customHeight="1">
      <c r="B60" s="26"/>
      <c r="C60" s="167"/>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9"/>
      <c r="AB60" s="149"/>
      <c r="AC60" s="149"/>
      <c r="AD60" s="149"/>
      <c r="AE60" s="149"/>
      <c r="AF60" s="150"/>
      <c r="AG60" s="19"/>
      <c r="AH60" s="20"/>
      <c r="AV60" s="13"/>
    </row>
    <row r="61" spans="2:48" ht="15.75" customHeight="1">
      <c r="B61" s="26"/>
      <c r="C61" s="167"/>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9"/>
      <c r="AB61" s="149"/>
      <c r="AC61" s="149"/>
      <c r="AD61" s="149"/>
      <c r="AE61" s="149"/>
      <c r="AF61" s="150"/>
      <c r="AG61" s="19"/>
      <c r="AH61" s="20"/>
      <c r="AV61" s="13"/>
    </row>
    <row r="62" spans="2:48" ht="15.75" customHeight="1">
      <c r="B62" s="26"/>
      <c r="C62" s="167"/>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9"/>
      <c r="AB62" s="149"/>
      <c r="AC62" s="149"/>
      <c r="AD62" s="149"/>
      <c r="AE62" s="149"/>
      <c r="AF62" s="150"/>
      <c r="AG62" s="19"/>
      <c r="AH62" s="20"/>
      <c r="AV62" s="13"/>
    </row>
    <row r="63" spans="2:48" ht="15.75" customHeight="1">
      <c r="B63" s="26"/>
      <c r="C63" s="167"/>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9"/>
      <c r="AB63" s="149"/>
      <c r="AC63" s="149"/>
      <c r="AD63" s="149"/>
      <c r="AE63" s="149"/>
      <c r="AF63" s="150"/>
      <c r="AG63" s="19"/>
      <c r="AH63" s="20"/>
      <c r="AV63" s="13"/>
    </row>
    <row r="64" spans="2:48" ht="21.75" customHeight="1" thickBot="1">
      <c r="B64" s="26"/>
      <c r="C64" s="151" t="s">
        <v>126</v>
      </c>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425">
        <f>IF(SUM(AB54:AC63)=0,"",SUM(AB54:AC63))</f>
      </c>
      <c r="AC64" s="425"/>
      <c r="AD64" s="425"/>
      <c r="AE64" s="425"/>
      <c r="AF64" s="426"/>
      <c r="AG64" s="19"/>
      <c r="AH64" s="20"/>
      <c r="AV64" s="13"/>
    </row>
    <row r="65" spans="2:48" ht="15.75" customHeight="1" thickBot="1">
      <c r="B65" s="26"/>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79"/>
      <c r="AF65" s="79"/>
      <c r="AG65" s="19"/>
      <c r="AH65" s="20"/>
      <c r="AV65" s="13"/>
    </row>
    <row r="66" spans="2:48" ht="21.75" customHeight="1">
      <c r="B66" s="26"/>
      <c r="C66" s="439" t="s">
        <v>129</v>
      </c>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1"/>
      <c r="AG66" s="19"/>
      <c r="AH66" s="20"/>
      <c r="AV66" s="13"/>
    </row>
    <row r="67" spans="2:48" ht="18.75" customHeight="1">
      <c r="B67" s="26"/>
      <c r="C67" s="477"/>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9"/>
      <c r="AG67" s="19"/>
      <c r="AH67" s="20"/>
      <c r="AV67" s="13"/>
    </row>
    <row r="68" spans="2:48" ht="18.75" customHeight="1">
      <c r="B68" s="26"/>
      <c r="C68" s="480"/>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2"/>
      <c r="AG68" s="19"/>
      <c r="AH68" s="20"/>
      <c r="AV68" s="13"/>
    </row>
    <row r="69" spans="2:48" ht="18.75" customHeight="1">
      <c r="B69" s="26"/>
      <c r="C69" s="480"/>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c r="AF69" s="482"/>
      <c r="AG69" s="19"/>
      <c r="AH69" s="20"/>
      <c r="AV69" s="13"/>
    </row>
    <row r="70" spans="2:48" ht="18.75" customHeight="1">
      <c r="B70" s="26"/>
      <c r="C70" s="480"/>
      <c r="D70" s="481"/>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c r="AF70" s="482"/>
      <c r="AG70" s="19"/>
      <c r="AH70" s="20"/>
      <c r="AV70" s="13"/>
    </row>
    <row r="71" spans="2:48" ht="18.75" customHeight="1">
      <c r="B71" s="26"/>
      <c r="C71" s="480"/>
      <c r="D71" s="481"/>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2"/>
      <c r="AG71" s="19"/>
      <c r="AH71" s="20"/>
      <c r="AV71" s="13"/>
    </row>
    <row r="72" spans="2:48" ht="18.75" customHeight="1">
      <c r="B72" s="26"/>
      <c r="C72" s="480"/>
      <c r="D72" s="481"/>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2"/>
      <c r="AG72" s="19"/>
      <c r="AH72" s="20"/>
      <c r="AV72" s="13"/>
    </row>
    <row r="73" spans="2:48" ht="18.75" customHeight="1">
      <c r="B73" s="26"/>
      <c r="C73" s="480"/>
      <c r="D73" s="481"/>
      <c r="E73" s="481"/>
      <c r="F73" s="481"/>
      <c r="G73" s="481"/>
      <c r="H73" s="481"/>
      <c r="I73" s="481"/>
      <c r="J73" s="481"/>
      <c r="K73" s="481"/>
      <c r="L73" s="481"/>
      <c r="M73" s="481"/>
      <c r="N73" s="481"/>
      <c r="O73" s="481"/>
      <c r="P73" s="481"/>
      <c r="Q73" s="481"/>
      <c r="R73" s="481"/>
      <c r="S73" s="481"/>
      <c r="T73" s="481"/>
      <c r="U73" s="481"/>
      <c r="V73" s="481"/>
      <c r="W73" s="481"/>
      <c r="X73" s="481"/>
      <c r="Y73" s="481"/>
      <c r="Z73" s="481"/>
      <c r="AA73" s="481"/>
      <c r="AB73" s="481"/>
      <c r="AC73" s="481"/>
      <c r="AD73" s="481"/>
      <c r="AE73" s="481"/>
      <c r="AF73" s="482"/>
      <c r="AG73" s="19"/>
      <c r="AH73" s="20"/>
      <c r="AV73" s="13"/>
    </row>
    <row r="74" spans="2:48" ht="18.75" customHeight="1">
      <c r="B74" s="26"/>
      <c r="C74" s="480"/>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2"/>
      <c r="AG74" s="19"/>
      <c r="AH74" s="20"/>
      <c r="AV74" s="13"/>
    </row>
    <row r="75" spans="2:48" ht="18.75" customHeight="1">
      <c r="B75" s="26"/>
      <c r="C75" s="480"/>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481"/>
      <c r="AF75" s="482"/>
      <c r="AG75" s="19"/>
      <c r="AH75" s="20"/>
      <c r="AV75" s="13"/>
    </row>
    <row r="76" spans="2:48" ht="18.75" customHeight="1">
      <c r="B76" s="26"/>
      <c r="C76" s="480"/>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481"/>
      <c r="AF76" s="482"/>
      <c r="AG76" s="19"/>
      <c r="AH76" s="20"/>
      <c r="AV76" s="13"/>
    </row>
    <row r="77" spans="2:48" ht="18.75" customHeight="1">
      <c r="B77" s="26"/>
      <c r="C77" s="480"/>
      <c r="D77" s="481"/>
      <c r="E77" s="481"/>
      <c r="F77" s="481"/>
      <c r="G77" s="481"/>
      <c r="H77" s="481"/>
      <c r="I77" s="481"/>
      <c r="J77" s="481"/>
      <c r="K77" s="481"/>
      <c r="L77" s="481"/>
      <c r="M77" s="481"/>
      <c r="N77" s="481"/>
      <c r="O77" s="481"/>
      <c r="P77" s="481"/>
      <c r="Q77" s="481"/>
      <c r="R77" s="481"/>
      <c r="S77" s="481"/>
      <c r="T77" s="481"/>
      <c r="U77" s="481"/>
      <c r="V77" s="481"/>
      <c r="W77" s="481"/>
      <c r="X77" s="481"/>
      <c r="Y77" s="481"/>
      <c r="Z77" s="481"/>
      <c r="AA77" s="481"/>
      <c r="AB77" s="481"/>
      <c r="AC77" s="481"/>
      <c r="AD77" s="481"/>
      <c r="AE77" s="481"/>
      <c r="AF77" s="482"/>
      <c r="AG77" s="19"/>
      <c r="AH77" s="20"/>
      <c r="AV77" s="13"/>
    </row>
    <row r="78" spans="2:48" ht="18.75" customHeight="1">
      <c r="B78" s="26"/>
      <c r="C78" s="480"/>
      <c r="D78" s="481"/>
      <c r="E78" s="481"/>
      <c r="F78" s="481"/>
      <c r="G78" s="481"/>
      <c r="H78" s="481"/>
      <c r="I78" s="481"/>
      <c r="J78" s="481"/>
      <c r="K78" s="481"/>
      <c r="L78" s="481"/>
      <c r="M78" s="481"/>
      <c r="N78" s="481"/>
      <c r="O78" s="481"/>
      <c r="P78" s="481"/>
      <c r="Q78" s="481"/>
      <c r="R78" s="481"/>
      <c r="S78" s="481"/>
      <c r="T78" s="481"/>
      <c r="U78" s="481"/>
      <c r="V78" s="481"/>
      <c r="W78" s="481"/>
      <c r="X78" s="481"/>
      <c r="Y78" s="481"/>
      <c r="Z78" s="481"/>
      <c r="AA78" s="481"/>
      <c r="AB78" s="481"/>
      <c r="AC78" s="481"/>
      <c r="AD78" s="481"/>
      <c r="AE78" s="481"/>
      <c r="AF78" s="482"/>
      <c r="AG78" s="19"/>
      <c r="AH78" s="20"/>
      <c r="AV78" s="13"/>
    </row>
    <row r="79" spans="2:48" ht="18.75" customHeight="1">
      <c r="B79" s="26"/>
      <c r="C79" s="480"/>
      <c r="D79" s="481"/>
      <c r="E79" s="481"/>
      <c r="F79" s="481"/>
      <c r="G79" s="481"/>
      <c r="H79" s="481"/>
      <c r="I79" s="481"/>
      <c r="J79" s="481"/>
      <c r="K79" s="481"/>
      <c r="L79" s="481"/>
      <c r="M79" s="481"/>
      <c r="N79" s="481"/>
      <c r="O79" s="481"/>
      <c r="P79" s="481"/>
      <c r="Q79" s="481"/>
      <c r="R79" s="481"/>
      <c r="S79" s="481"/>
      <c r="T79" s="481"/>
      <c r="U79" s="481"/>
      <c r="V79" s="481"/>
      <c r="W79" s="481"/>
      <c r="X79" s="481"/>
      <c r="Y79" s="481"/>
      <c r="Z79" s="481"/>
      <c r="AA79" s="481"/>
      <c r="AB79" s="481"/>
      <c r="AC79" s="481"/>
      <c r="AD79" s="481"/>
      <c r="AE79" s="481"/>
      <c r="AF79" s="482"/>
      <c r="AG79" s="19"/>
      <c r="AH79" s="20"/>
      <c r="AV79" s="13"/>
    </row>
    <row r="80" spans="2:48" ht="18.75" customHeight="1" thickBot="1">
      <c r="B80" s="26"/>
      <c r="C80" s="483"/>
      <c r="D80" s="484"/>
      <c r="E80" s="484"/>
      <c r="F80" s="484"/>
      <c r="G80" s="484"/>
      <c r="H80" s="484"/>
      <c r="I80" s="484"/>
      <c r="J80" s="484"/>
      <c r="K80" s="484"/>
      <c r="L80" s="484"/>
      <c r="M80" s="484"/>
      <c r="N80" s="484"/>
      <c r="O80" s="484"/>
      <c r="P80" s="484"/>
      <c r="Q80" s="484"/>
      <c r="R80" s="484"/>
      <c r="S80" s="484"/>
      <c r="T80" s="484"/>
      <c r="U80" s="484"/>
      <c r="V80" s="484"/>
      <c r="W80" s="484"/>
      <c r="X80" s="484"/>
      <c r="Y80" s="484"/>
      <c r="Z80" s="484"/>
      <c r="AA80" s="484"/>
      <c r="AB80" s="484"/>
      <c r="AC80" s="484"/>
      <c r="AD80" s="484"/>
      <c r="AE80" s="484"/>
      <c r="AF80" s="485"/>
      <c r="AG80" s="19"/>
      <c r="AH80" s="20"/>
      <c r="AV80" s="13"/>
    </row>
    <row r="81" spans="2:48" ht="15.75" customHeight="1">
      <c r="B81" s="26"/>
      <c r="C81" s="438"/>
      <c r="D81" s="438"/>
      <c r="E81" s="438"/>
      <c r="F81" s="438"/>
      <c r="G81" s="438"/>
      <c r="H81" s="438"/>
      <c r="I81" s="438"/>
      <c r="J81" s="438"/>
      <c r="K81" s="438"/>
      <c r="L81" s="438"/>
      <c r="M81" s="438"/>
      <c r="N81" s="438"/>
      <c r="O81" s="438"/>
      <c r="P81" s="438"/>
      <c r="Q81" s="438"/>
      <c r="R81" s="438"/>
      <c r="S81" s="438"/>
      <c r="T81" s="438"/>
      <c r="U81" s="438"/>
      <c r="V81" s="438"/>
      <c r="W81" s="438"/>
      <c r="X81" s="438"/>
      <c r="Y81" s="438"/>
      <c r="Z81" s="438"/>
      <c r="AA81" s="438"/>
      <c r="AB81" s="438"/>
      <c r="AC81" s="438"/>
      <c r="AD81" s="438"/>
      <c r="AE81" s="438"/>
      <c r="AF81" s="438"/>
      <c r="AG81" s="19"/>
      <c r="AH81" s="20"/>
      <c r="AV81" s="13"/>
    </row>
    <row r="82" spans="2:34" ht="15.75" customHeight="1">
      <c r="B82" s="18"/>
      <c r="C82" s="465"/>
      <c r="D82" s="466"/>
      <c r="E82" s="466"/>
      <c r="F82" s="466"/>
      <c r="G82" s="466"/>
      <c r="H82" s="466"/>
      <c r="I82" s="466"/>
      <c r="J82" s="466"/>
      <c r="K82" s="466"/>
      <c r="L82" s="466"/>
      <c r="M82" s="466"/>
      <c r="N82" s="466"/>
      <c r="O82" s="466"/>
      <c r="P82" s="466"/>
      <c r="Q82" s="27"/>
      <c r="R82" s="144">
        <f ca="1">TODAY()</f>
        <v>42563</v>
      </c>
      <c r="S82" s="415"/>
      <c r="T82" s="415"/>
      <c r="U82" s="415"/>
      <c r="V82" s="415"/>
      <c r="W82" s="415"/>
      <c r="X82" s="21"/>
      <c r="Y82" s="467"/>
      <c r="Z82" s="468"/>
      <c r="AA82" s="468"/>
      <c r="AB82" s="468"/>
      <c r="AC82" s="468"/>
      <c r="AD82" s="468"/>
      <c r="AE82" s="468"/>
      <c r="AF82" s="468"/>
      <c r="AG82" s="19"/>
      <c r="AH82" s="20"/>
    </row>
    <row r="83" spans="2:34" ht="15.75" customHeight="1">
      <c r="B83" s="18"/>
      <c r="C83" s="469" t="s">
        <v>131</v>
      </c>
      <c r="D83" s="470"/>
      <c r="E83" s="470"/>
      <c r="F83" s="470"/>
      <c r="G83" s="470"/>
      <c r="H83" s="470"/>
      <c r="I83" s="470"/>
      <c r="J83" s="470"/>
      <c r="K83" s="470"/>
      <c r="L83" s="470"/>
      <c r="M83" s="470"/>
      <c r="N83" s="470"/>
      <c r="O83" s="470"/>
      <c r="P83" s="470"/>
      <c r="Q83" s="20"/>
      <c r="R83" s="471" t="s">
        <v>108</v>
      </c>
      <c r="S83" s="472"/>
      <c r="T83" s="472"/>
      <c r="U83" s="472"/>
      <c r="V83" s="472"/>
      <c r="W83" s="472"/>
      <c r="X83" s="20"/>
      <c r="Y83" s="53"/>
      <c r="Z83" s="473" t="s">
        <v>29</v>
      </c>
      <c r="AA83" s="474"/>
      <c r="AB83" s="474"/>
      <c r="AC83" s="474"/>
      <c r="AD83" s="474"/>
      <c r="AE83" s="474"/>
      <c r="AF83" s="53"/>
      <c r="AG83" s="19"/>
      <c r="AH83" s="20"/>
    </row>
    <row r="84" spans="2:34" ht="15.75" customHeight="1" thickBot="1">
      <c r="B84" s="97"/>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98"/>
      <c r="AH84" s="20"/>
    </row>
    <row r="85" spans="2:33" ht="15.75" customHeight="1">
      <c r="B85" s="32"/>
      <c r="C85" s="399" t="s">
        <v>104</v>
      </c>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1"/>
      <c r="AG85" s="42"/>
    </row>
    <row r="86" spans="2:33" ht="15.75" customHeight="1">
      <c r="B86" s="32"/>
      <c r="C86" s="402"/>
      <c r="D86" s="403"/>
      <c r="E86" s="403"/>
      <c r="F86" s="403"/>
      <c r="G86" s="403"/>
      <c r="H86" s="403"/>
      <c r="I86" s="403"/>
      <c r="J86" s="403"/>
      <c r="K86" s="403"/>
      <c r="L86" s="403"/>
      <c r="M86" s="403"/>
      <c r="N86" s="403"/>
      <c r="O86" s="403"/>
      <c r="P86" s="403"/>
      <c r="Q86" s="403"/>
      <c r="R86" s="403"/>
      <c r="S86" s="403"/>
      <c r="T86" s="403"/>
      <c r="U86" s="403"/>
      <c r="V86" s="403"/>
      <c r="W86" s="403"/>
      <c r="X86" s="403"/>
      <c r="Y86" s="403"/>
      <c r="Z86" s="403"/>
      <c r="AA86" s="403"/>
      <c r="AB86" s="403"/>
      <c r="AC86" s="403"/>
      <c r="AD86" s="403"/>
      <c r="AE86" s="403"/>
      <c r="AF86" s="404"/>
      <c r="AG86" s="42"/>
    </row>
    <row r="87" spans="2:33" ht="26.25" customHeight="1">
      <c r="B87" s="32"/>
      <c r="C87" s="448"/>
      <c r="D87" s="449"/>
      <c r="E87" s="449"/>
      <c r="F87" s="449"/>
      <c r="G87" s="449"/>
      <c r="H87" s="449"/>
      <c r="I87" s="449"/>
      <c r="J87" s="449"/>
      <c r="K87" s="449"/>
      <c r="L87" s="449"/>
      <c r="M87" s="449"/>
      <c r="N87" s="449"/>
      <c r="O87" s="449"/>
      <c r="P87" s="449"/>
      <c r="Q87" s="449"/>
      <c r="R87" s="449"/>
      <c r="S87" s="449"/>
      <c r="T87" s="449"/>
      <c r="U87" s="449"/>
      <c r="V87" s="449"/>
      <c r="W87" s="449"/>
      <c r="X87" s="449"/>
      <c r="Y87" s="449"/>
      <c r="Z87" s="449"/>
      <c r="AA87" s="449"/>
      <c r="AB87" s="449"/>
      <c r="AC87" s="449"/>
      <c r="AD87" s="449"/>
      <c r="AE87" s="449"/>
      <c r="AF87" s="450"/>
      <c r="AG87" s="42"/>
    </row>
    <row r="88" spans="2:33" ht="26.25" customHeight="1">
      <c r="B88" s="32"/>
      <c r="C88" s="448"/>
      <c r="D88" s="449"/>
      <c r="E88" s="449"/>
      <c r="F88" s="449"/>
      <c r="G88" s="449"/>
      <c r="H88" s="449"/>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50"/>
      <c r="AG88" s="42"/>
    </row>
    <row r="89" spans="2:33" ht="26.25" customHeight="1">
      <c r="B89" s="32"/>
      <c r="C89" s="448"/>
      <c r="D89" s="449"/>
      <c r="E89" s="449"/>
      <c r="F89" s="449"/>
      <c r="G89" s="449"/>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50"/>
      <c r="AG89" s="42"/>
    </row>
    <row r="90" spans="2:33" ht="26.25" customHeight="1">
      <c r="B90" s="32"/>
      <c r="C90" s="448"/>
      <c r="D90" s="449"/>
      <c r="E90" s="449"/>
      <c r="F90" s="449"/>
      <c r="G90" s="449"/>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50"/>
      <c r="AG90" s="42"/>
    </row>
    <row r="91" spans="2:33" ht="26.25" customHeight="1">
      <c r="B91" s="32"/>
      <c r="C91" s="448"/>
      <c r="D91" s="449"/>
      <c r="E91" s="449"/>
      <c r="F91" s="449"/>
      <c r="G91" s="449"/>
      <c r="H91" s="449"/>
      <c r="I91" s="449"/>
      <c r="J91" s="449"/>
      <c r="K91" s="449"/>
      <c r="L91" s="449"/>
      <c r="M91" s="449"/>
      <c r="N91" s="449"/>
      <c r="O91" s="449"/>
      <c r="P91" s="449"/>
      <c r="Q91" s="449"/>
      <c r="R91" s="449"/>
      <c r="S91" s="449"/>
      <c r="T91" s="449"/>
      <c r="U91" s="449"/>
      <c r="V91" s="449"/>
      <c r="W91" s="449"/>
      <c r="X91" s="449"/>
      <c r="Y91" s="449"/>
      <c r="Z91" s="449"/>
      <c r="AA91" s="449"/>
      <c r="AB91" s="449"/>
      <c r="AC91" s="449"/>
      <c r="AD91" s="449"/>
      <c r="AE91" s="449"/>
      <c r="AF91" s="450"/>
      <c r="AG91" s="42"/>
    </row>
    <row r="92" spans="2:33" ht="26.25" customHeight="1">
      <c r="B92" s="32"/>
      <c r="C92" s="448"/>
      <c r="D92" s="449"/>
      <c r="E92" s="449"/>
      <c r="F92" s="449"/>
      <c r="G92" s="449"/>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50"/>
      <c r="AG92" s="42"/>
    </row>
    <row r="93" spans="2:33" ht="26.25" customHeight="1">
      <c r="B93" s="32"/>
      <c r="C93" s="448"/>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50"/>
      <c r="AG93" s="42"/>
    </row>
    <row r="94" spans="2:33" ht="26.25" customHeight="1">
      <c r="B94" s="32"/>
      <c r="C94" s="448"/>
      <c r="D94" s="449"/>
      <c r="E94" s="449"/>
      <c r="F94" s="449"/>
      <c r="G94" s="449"/>
      <c r="H94" s="449"/>
      <c r="I94" s="449"/>
      <c r="J94" s="449"/>
      <c r="K94" s="449"/>
      <c r="L94" s="449"/>
      <c r="M94" s="449"/>
      <c r="N94" s="449"/>
      <c r="O94" s="449"/>
      <c r="P94" s="449"/>
      <c r="Q94" s="449"/>
      <c r="R94" s="449"/>
      <c r="S94" s="449"/>
      <c r="T94" s="449"/>
      <c r="U94" s="449"/>
      <c r="V94" s="449"/>
      <c r="W94" s="449"/>
      <c r="X94" s="449"/>
      <c r="Y94" s="449"/>
      <c r="Z94" s="449"/>
      <c r="AA94" s="449"/>
      <c r="AB94" s="449"/>
      <c r="AC94" s="449"/>
      <c r="AD94" s="449"/>
      <c r="AE94" s="449"/>
      <c r="AF94" s="450"/>
      <c r="AG94" s="42"/>
    </row>
    <row r="95" spans="2:33" ht="26.25" customHeight="1">
      <c r="B95" s="32"/>
      <c r="C95" s="448"/>
      <c r="D95" s="449"/>
      <c r="E95" s="449"/>
      <c r="F95" s="449"/>
      <c r="G95" s="449"/>
      <c r="H95" s="449"/>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50"/>
      <c r="AG95" s="42"/>
    </row>
    <row r="96" spans="2:33" ht="26.25" customHeight="1">
      <c r="B96" s="32"/>
      <c r="C96" s="448"/>
      <c r="D96" s="449"/>
      <c r="E96" s="449"/>
      <c r="F96" s="449"/>
      <c r="G96" s="449"/>
      <c r="H96" s="449"/>
      <c r="I96" s="449"/>
      <c r="J96" s="449"/>
      <c r="K96" s="449"/>
      <c r="L96" s="449"/>
      <c r="M96" s="449"/>
      <c r="N96" s="449"/>
      <c r="O96" s="449"/>
      <c r="P96" s="449"/>
      <c r="Q96" s="449"/>
      <c r="R96" s="449"/>
      <c r="S96" s="449"/>
      <c r="T96" s="449"/>
      <c r="U96" s="449"/>
      <c r="V96" s="449"/>
      <c r="W96" s="449"/>
      <c r="X96" s="449"/>
      <c r="Y96" s="449"/>
      <c r="Z96" s="449"/>
      <c r="AA96" s="449"/>
      <c r="AB96" s="449"/>
      <c r="AC96" s="449"/>
      <c r="AD96" s="449"/>
      <c r="AE96" s="449"/>
      <c r="AF96" s="450"/>
      <c r="AG96" s="42"/>
    </row>
    <row r="97" spans="2:33" ht="26.25" customHeight="1">
      <c r="B97" s="32"/>
      <c r="C97" s="448"/>
      <c r="D97" s="449"/>
      <c r="E97" s="449"/>
      <c r="F97" s="449"/>
      <c r="G97" s="449"/>
      <c r="H97" s="449"/>
      <c r="I97" s="449"/>
      <c r="J97" s="449"/>
      <c r="K97" s="449"/>
      <c r="L97" s="449"/>
      <c r="M97" s="449"/>
      <c r="N97" s="449"/>
      <c r="O97" s="449"/>
      <c r="P97" s="449"/>
      <c r="Q97" s="449"/>
      <c r="R97" s="449"/>
      <c r="S97" s="449"/>
      <c r="T97" s="449"/>
      <c r="U97" s="449"/>
      <c r="V97" s="449"/>
      <c r="W97" s="449"/>
      <c r="X97" s="449"/>
      <c r="Y97" s="449"/>
      <c r="Z97" s="449"/>
      <c r="AA97" s="449"/>
      <c r="AB97" s="449"/>
      <c r="AC97" s="449"/>
      <c r="AD97" s="449"/>
      <c r="AE97" s="449"/>
      <c r="AF97" s="450"/>
      <c r="AG97" s="42"/>
    </row>
    <row r="98" spans="2:33" ht="15.75" customHeight="1">
      <c r="B98" s="32"/>
      <c r="C98" s="312" t="s">
        <v>23</v>
      </c>
      <c r="D98" s="313"/>
      <c r="E98" s="313"/>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8"/>
      <c r="AG98" s="42"/>
    </row>
    <row r="99" spans="2:33" ht="15.75" customHeight="1">
      <c r="B99" s="32"/>
      <c r="C99" s="314"/>
      <c r="D99" s="148"/>
      <c r="E99" s="148"/>
      <c r="F99" s="117"/>
      <c r="G99" s="140"/>
      <c r="H99" s="8"/>
      <c r="I99" s="116"/>
      <c r="J99" s="8"/>
      <c r="K99" s="140"/>
      <c r="L99" s="8"/>
      <c r="M99" s="8"/>
      <c r="N99" s="8"/>
      <c r="O99" s="140"/>
      <c r="P99" s="119"/>
      <c r="Q99" s="398"/>
      <c r="R99" s="398"/>
      <c r="S99" s="398"/>
      <c r="T99" s="398"/>
      <c r="U99" s="398"/>
      <c r="V99" s="398"/>
      <c r="W99" s="398"/>
      <c r="X99" s="407"/>
      <c r="Y99" s="407"/>
      <c r="Z99" s="407"/>
      <c r="AA99" s="407"/>
      <c r="AB99" s="407"/>
      <c r="AC99" s="407"/>
      <c r="AD99" s="407"/>
      <c r="AE99" s="407"/>
      <c r="AF99" s="122"/>
      <c r="AG99" s="42"/>
    </row>
    <row r="100" spans="2:33" ht="15.75" customHeight="1">
      <c r="B100" s="32"/>
      <c r="C100" s="314"/>
      <c r="D100" s="148"/>
      <c r="E100" s="148"/>
      <c r="F100" s="311" t="s">
        <v>30</v>
      </c>
      <c r="G100" s="311"/>
      <c r="H100" s="311"/>
      <c r="I100" s="8"/>
      <c r="J100" s="317" t="s">
        <v>105</v>
      </c>
      <c r="K100" s="317"/>
      <c r="L100" s="317"/>
      <c r="M100" s="8"/>
      <c r="N100" s="311" t="s">
        <v>106</v>
      </c>
      <c r="O100" s="311"/>
      <c r="P100" s="311"/>
      <c r="Q100" s="8"/>
      <c r="R100" s="310" t="s">
        <v>108</v>
      </c>
      <c r="S100" s="310"/>
      <c r="T100" s="310"/>
      <c r="U100" s="310"/>
      <c r="V100" s="310"/>
      <c r="W100" s="8"/>
      <c r="X100" s="319" t="s">
        <v>107</v>
      </c>
      <c r="Y100" s="319"/>
      <c r="Z100" s="319"/>
      <c r="AA100" s="319"/>
      <c r="AB100" s="319"/>
      <c r="AC100" s="319"/>
      <c r="AD100" s="319"/>
      <c r="AE100" s="319"/>
      <c r="AF100" s="122"/>
      <c r="AG100" s="42"/>
    </row>
    <row r="101" spans="2:36" ht="15.75" customHeight="1" thickBot="1">
      <c r="B101" s="32"/>
      <c r="C101" s="315"/>
      <c r="D101" s="316"/>
      <c r="E101" s="316"/>
      <c r="F101" s="41"/>
      <c r="G101" s="41"/>
      <c r="H101" s="41"/>
      <c r="I101" s="121"/>
      <c r="J101" s="318"/>
      <c r="K101" s="318"/>
      <c r="L101" s="318"/>
      <c r="M101" s="120"/>
      <c r="N101" s="120"/>
      <c r="O101" s="120"/>
      <c r="P101" s="120"/>
      <c r="Q101" s="9"/>
      <c r="R101" s="9"/>
      <c r="S101" s="9"/>
      <c r="T101" s="9"/>
      <c r="U101" s="9"/>
      <c r="V101" s="9"/>
      <c r="W101" s="9"/>
      <c r="X101" s="123"/>
      <c r="Y101" s="123"/>
      <c r="Z101" s="123"/>
      <c r="AA101" s="123"/>
      <c r="AB101" s="123"/>
      <c r="AC101" s="123"/>
      <c r="AD101" s="123"/>
      <c r="AE101" s="123"/>
      <c r="AF101" s="124"/>
      <c r="AG101" s="42"/>
      <c r="AJ101" s="85"/>
    </row>
    <row r="102" spans="2:33" ht="15.75" customHeight="1" thickBot="1">
      <c r="B102" s="40"/>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3"/>
    </row>
    <row r="107" spans="2:33" ht="15.75" customHeight="1">
      <c r="B107" s="141" t="s">
        <v>130</v>
      </c>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row>
    <row r="108" spans="2:33" ht="15.75" customHeight="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row>
    <row r="109" spans="2:33" ht="15.75" customHeight="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row>
    <row r="110" spans="2:33" ht="15.75" customHeight="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row>
  </sheetData>
  <sheetProtection sheet="1" objects="1" scenarios="1"/>
  <mergeCells count="228">
    <mergeCell ref="AA28:AB28"/>
    <mergeCell ref="AC28:AD28"/>
    <mergeCell ref="AC27:AD27"/>
    <mergeCell ref="AA27:AB27"/>
    <mergeCell ref="C90:AF90"/>
    <mergeCell ref="C67:AF80"/>
    <mergeCell ref="AA22:AB22"/>
    <mergeCell ref="AC22:AD22"/>
    <mergeCell ref="R23:Z23"/>
    <mergeCell ref="AA23:AB23"/>
    <mergeCell ref="AC23:AD23"/>
    <mergeCell ref="R28:Z28"/>
    <mergeCell ref="N100:P100"/>
    <mergeCell ref="R100:V100"/>
    <mergeCell ref="AL5:AR7"/>
    <mergeCell ref="AL3:AR4"/>
    <mergeCell ref="E23:Q23"/>
    <mergeCell ref="E28:Q28"/>
    <mergeCell ref="AE23:AF23"/>
    <mergeCell ref="AE28:AF28"/>
    <mergeCell ref="AE22:AF22"/>
    <mergeCell ref="E22:Q22"/>
    <mergeCell ref="AA32:AB32"/>
    <mergeCell ref="AA33:AB33"/>
    <mergeCell ref="X99:AE99"/>
    <mergeCell ref="C95:AF95"/>
    <mergeCell ref="C96:AF96"/>
    <mergeCell ref="C97:AF97"/>
    <mergeCell ref="C98:E101"/>
    <mergeCell ref="Q99:W99"/>
    <mergeCell ref="F100:H100"/>
    <mergeCell ref="J100:L101"/>
    <mergeCell ref="R32:Z32"/>
    <mergeCell ref="E27:Q27"/>
    <mergeCell ref="AD39:AF39"/>
    <mergeCell ref="C29:D29"/>
    <mergeCell ref="AE29:AF29"/>
    <mergeCell ref="AE30:AF30"/>
    <mergeCell ref="C36:AA37"/>
    <mergeCell ref="AB38:AC38"/>
    <mergeCell ref="C38:AA38"/>
    <mergeCell ref="C39:AA39"/>
    <mergeCell ref="C88:AF88"/>
    <mergeCell ref="C89:AF89"/>
    <mergeCell ref="C23:D23"/>
    <mergeCell ref="R29:Z29"/>
    <mergeCell ref="E32:Q32"/>
    <mergeCell ref="C24:D24"/>
    <mergeCell ref="C25:D25"/>
    <mergeCell ref="C26:D26"/>
    <mergeCell ref="C28:D28"/>
    <mergeCell ref="C32:D32"/>
    <mergeCell ref="R24:Z24"/>
    <mergeCell ref="R25:Z25"/>
    <mergeCell ref="C91:AF91"/>
    <mergeCell ref="C92:AF92"/>
    <mergeCell ref="C85:AF86"/>
    <mergeCell ref="C82:P82"/>
    <mergeCell ref="Y82:AF82"/>
    <mergeCell ref="C83:P83"/>
    <mergeCell ref="R83:W83"/>
    <mergeCell ref="Z83:AE83"/>
    <mergeCell ref="E24:Q24"/>
    <mergeCell ref="R22:Z22"/>
    <mergeCell ref="C22:D22"/>
    <mergeCell ref="AC24:AD24"/>
    <mergeCell ref="AC25:AD25"/>
    <mergeCell ref="AC26:AD26"/>
    <mergeCell ref="AA24:AB24"/>
    <mergeCell ref="AA25:AB25"/>
    <mergeCell ref="AA26:AB26"/>
    <mergeCell ref="E26:Q26"/>
    <mergeCell ref="AA19:AB19"/>
    <mergeCell ref="AC18:AD18"/>
    <mergeCell ref="AE21:AF21"/>
    <mergeCell ref="AE31:AF31"/>
    <mergeCell ref="C21:D21"/>
    <mergeCell ref="E29:Q29"/>
    <mergeCell ref="C30:D30"/>
    <mergeCell ref="AA29:AB29"/>
    <mergeCell ref="E21:Q21"/>
    <mergeCell ref="C27:D27"/>
    <mergeCell ref="AE18:AF18"/>
    <mergeCell ref="C20:D20"/>
    <mergeCell ref="E20:Q20"/>
    <mergeCell ref="C19:D19"/>
    <mergeCell ref="E19:Q19"/>
    <mergeCell ref="AC13:AF13"/>
    <mergeCell ref="O13:R13"/>
    <mergeCell ref="X13:AA13"/>
    <mergeCell ref="T13:V13"/>
    <mergeCell ref="R19:Z19"/>
    <mergeCell ref="T11:AF11"/>
    <mergeCell ref="F12:M12"/>
    <mergeCell ref="N12:P12"/>
    <mergeCell ref="Q12:AF12"/>
    <mergeCell ref="AE20:AF20"/>
    <mergeCell ref="C14:AF14"/>
    <mergeCell ref="C15:AF16"/>
    <mergeCell ref="C17:AF17"/>
    <mergeCell ref="C18:D18"/>
    <mergeCell ref="E18:Q18"/>
    <mergeCell ref="C11:E11"/>
    <mergeCell ref="F11:M11"/>
    <mergeCell ref="J13:M13"/>
    <mergeCell ref="C13:H13"/>
    <mergeCell ref="C12:E12"/>
    <mergeCell ref="N11:S11"/>
    <mergeCell ref="C4:AF4"/>
    <mergeCell ref="C5:AF5"/>
    <mergeCell ref="C7:E7"/>
    <mergeCell ref="F7:T7"/>
    <mergeCell ref="U7:Z7"/>
    <mergeCell ref="AA7:AF7"/>
    <mergeCell ref="C9:AF9"/>
    <mergeCell ref="C10:E10"/>
    <mergeCell ref="F10:AF10"/>
    <mergeCell ref="X100:AE100"/>
    <mergeCell ref="AD40:AF40"/>
    <mergeCell ref="AB39:AC39"/>
    <mergeCell ref="C93:AF93"/>
    <mergeCell ref="C94:AF94"/>
    <mergeCell ref="AE33:AF33"/>
    <mergeCell ref="C87:AF87"/>
    <mergeCell ref="B1:AG2"/>
    <mergeCell ref="C31:D31"/>
    <mergeCell ref="E31:Q31"/>
    <mergeCell ref="AC29:AD29"/>
    <mergeCell ref="AE24:AF24"/>
    <mergeCell ref="R18:Z18"/>
    <mergeCell ref="AA18:AB18"/>
    <mergeCell ref="R31:Z31"/>
    <mergeCell ref="AA31:AB31"/>
    <mergeCell ref="E25:Q25"/>
    <mergeCell ref="C81:AF81"/>
    <mergeCell ref="AB40:AC40"/>
    <mergeCell ref="R82:W82"/>
    <mergeCell ref="C66:AF66"/>
    <mergeCell ref="C47:AA47"/>
    <mergeCell ref="C48:AA48"/>
    <mergeCell ref="C43:AA43"/>
    <mergeCell ref="C44:AA44"/>
    <mergeCell ref="C45:AA45"/>
    <mergeCell ref="C46:AA46"/>
    <mergeCell ref="R26:Z26"/>
    <mergeCell ref="R27:Z27"/>
    <mergeCell ref="AE32:AF32"/>
    <mergeCell ref="AC19:AD19"/>
    <mergeCell ref="R20:Z20"/>
    <mergeCell ref="AA20:AB20"/>
    <mergeCell ref="AC20:AD20"/>
    <mergeCell ref="R21:Z21"/>
    <mergeCell ref="AA21:AB21"/>
    <mergeCell ref="AC31:AD31"/>
    <mergeCell ref="AC21:AD21"/>
    <mergeCell ref="AE19:AF19"/>
    <mergeCell ref="C34:AB34"/>
    <mergeCell ref="R30:Z30"/>
    <mergeCell ref="AA30:AB30"/>
    <mergeCell ref="AC30:AD30"/>
    <mergeCell ref="E30:Q30"/>
    <mergeCell ref="AC32:AD32"/>
    <mergeCell ref="E33:Q33"/>
    <mergeCell ref="R33:Z33"/>
    <mergeCell ref="AC33:AD33"/>
    <mergeCell ref="AD47:AF47"/>
    <mergeCell ref="C40:AA40"/>
    <mergeCell ref="AE25:AF25"/>
    <mergeCell ref="AE26:AF26"/>
    <mergeCell ref="AE27:AF27"/>
    <mergeCell ref="AB36:AC37"/>
    <mergeCell ref="AD36:AF37"/>
    <mergeCell ref="AD38:AF38"/>
    <mergeCell ref="AC34:AF34"/>
    <mergeCell ref="C33:D33"/>
    <mergeCell ref="AD43:AF43"/>
    <mergeCell ref="AD44:AF44"/>
    <mergeCell ref="AD45:AF45"/>
    <mergeCell ref="C41:AA41"/>
    <mergeCell ref="C42:AA42"/>
    <mergeCell ref="AB41:AC41"/>
    <mergeCell ref="AB42:AC42"/>
    <mergeCell ref="AD41:AF41"/>
    <mergeCell ref="AD42:AF42"/>
    <mergeCell ref="C57:AA57"/>
    <mergeCell ref="C58:AA58"/>
    <mergeCell ref="AB48:AF48"/>
    <mergeCell ref="AD46:AF46"/>
    <mergeCell ref="AB44:AC44"/>
    <mergeCell ref="AB45:AC45"/>
    <mergeCell ref="AB46:AC46"/>
    <mergeCell ref="AB43:AC43"/>
    <mergeCell ref="AB54:AC54"/>
    <mergeCell ref="AD54:AF54"/>
    <mergeCell ref="C55:AA55"/>
    <mergeCell ref="AB55:AC55"/>
    <mergeCell ref="AD55:AF55"/>
    <mergeCell ref="AB47:AC47"/>
    <mergeCell ref="C63:AA63"/>
    <mergeCell ref="AB63:AC63"/>
    <mergeCell ref="AD63:AF63"/>
    <mergeCell ref="C56:AA56"/>
    <mergeCell ref="AB56:AC56"/>
    <mergeCell ref="AD56:AF56"/>
    <mergeCell ref="C59:AA59"/>
    <mergeCell ref="AB59:AC59"/>
    <mergeCell ref="AD59:AF59"/>
    <mergeCell ref="C60:AA60"/>
    <mergeCell ref="AL18:AP21"/>
    <mergeCell ref="C61:AA61"/>
    <mergeCell ref="AB61:AC61"/>
    <mergeCell ref="AD61:AF61"/>
    <mergeCell ref="AB60:AC60"/>
    <mergeCell ref="AD60:AF60"/>
    <mergeCell ref="C52:AA53"/>
    <mergeCell ref="AB52:AC53"/>
    <mergeCell ref="AD52:AF53"/>
    <mergeCell ref="C54:AA54"/>
    <mergeCell ref="B107:AG110"/>
    <mergeCell ref="C64:AA64"/>
    <mergeCell ref="AB64:AF64"/>
    <mergeCell ref="AB57:AC57"/>
    <mergeCell ref="AB58:AC58"/>
    <mergeCell ref="AD57:AF57"/>
    <mergeCell ref="AD58:AF58"/>
    <mergeCell ref="C62:AA62"/>
    <mergeCell ref="AB62:AC62"/>
    <mergeCell ref="AD62:AF62"/>
  </mergeCells>
  <dataValidations count="6">
    <dataValidation type="whole" operator="greaterThanOrEqual" allowBlank="1" showInputMessage="1" showErrorMessage="1" sqref="AC19:AD33">
      <formula1>1</formula1>
    </dataValidation>
    <dataValidation type="list" allowBlank="1" showInputMessage="1" showErrorMessage="1" sqref="AA19:AB33">
      <formula1>$AT$9:$AT$12</formula1>
    </dataValidation>
    <dataValidation type="list" operator="greaterThanOrEqual" allowBlank="1" showInputMessage="1" showErrorMessage="1" sqref="AD54:AF63">
      <formula1>$AT$2:$AT$6</formula1>
    </dataValidation>
    <dataValidation type="list" allowBlank="1" showInputMessage="1" showErrorMessage="1" sqref="AE19:AF33">
      <formula1>$AT$2:$AT$6</formula1>
    </dataValidation>
    <dataValidation type="list" operator="greaterThanOrEqual" allowBlank="1" showInputMessage="1" showErrorMessage="1" sqref="AD38:AF47">
      <formula1>$AT$2:$AT$6</formula1>
    </dataValidation>
    <dataValidation type="decimal" operator="greaterThanOrEqual" allowBlank="1" showInputMessage="1" showErrorMessage="1" sqref="AB38:AC47 AB54:AC63">
      <formula1>0</formula1>
    </dataValidation>
  </dataValidations>
  <printOptions horizontalCentered="1"/>
  <pageMargins left="0.3937007874015748" right="0.3937007874015748" top="0.3937007874015748" bottom="0.3937007874015748" header="0.5118110236220472" footer="0.5118110236220472"/>
  <pageSetup fitToHeight="1" fitToWidth="1" horizontalDpi="300" verticalDpi="300" orientation="portrait" paperSize="9" scale="72" r:id="rId3"/>
  <headerFooter alignWithMargins="0">
    <oddFooter>&amp;CPágina &amp;P de &amp;N</oddFooter>
  </headerFooter>
  <ignoredErrors>
    <ignoredError sqref="R82"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Nelson;Domício, Walter e Eberval</dc:creator>
  <cp:keywords/>
  <dc:description/>
  <cp:lastModifiedBy>IFSP</cp:lastModifiedBy>
  <cp:lastPrinted>2015-09-26T00:43:17Z</cp:lastPrinted>
  <dcterms:created xsi:type="dcterms:W3CDTF">2012-01-19T20:38:43Z</dcterms:created>
  <dcterms:modified xsi:type="dcterms:W3CDTF">2016-07-12T18:52:04Z</dcterms:modified>
  <cp:category/>
  <cp:version/>
  <cp:contentType/>
  <cp:contentStatus/>
</cp:coreProperties>
</file>